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QUELLE\UNI\Excel-Schulung fustat\2016-03-10_Grundlagen-Kurs 9\"/>
    </mc:Choice>
  </mc:AlternateContent>
  <bookViews>
    <workbookView xWindow="-15" yWindow="-150" windowWidth="14115" windowHeight="13035" tabRatio="880"/>
  </bookViews>
  <sheets>
    <sheet name="Formeln" sheetId="6" r:id="rId1"/>
    <sheet name="Bezüge" sheetId="3" r:id="rId2"/>
    <sheet name="Listen&amp;Fkt" sheetId="5" r:id="rId3"/>
    <sheet name="Datentypen" sheetId="14" r:id="rId4"/>
    <sheet name="SUMMEWENN" sheetId="12" r:id="rId5"/>
    <sheet name="SVERWEIS" sheetId="15" r:id="rId6"/>
    <sheet name="Format" sheetId="10" r:id="rId7"/>
    <sheet name="Diagramme" sheetId="9" r:id="rId8"/>
  </sheets>
  <definedNames>
    <definedName name="_xlnm._FilterDatabase" localSheetId="2" hidden="1">'Listen&amp;Fkt'!$A$4:$J$81</definedName>
  </definedNames>
  <calcPr calcId="152511" calcOnSave="0"/>
</workbook>
</file>

<file path=xl/calcChain.xml><?xml version="1.0" encoding="utf-8"?>
<calcChain xmlns="http://schemas.openxmlformats.org/spreadsheetml/2006/main">
  <c r="B12" i="15" l="1"/>
  <c r="C12" i="15"/>
  <c r="D12" i="15"/>
  <c r="B13" i="15"/>
  <c r="C13" i="15"/>
  <c r="D13" i="15"/>
  <c r="B14" i="15"/>
  <c r="C14" i="15"/>
  <c r="D14" i="15"/>
  <c r="B15" i="15"/>
  <c r="C15" i="15"/>
  <c r="D15" i="15"/>
  <c r="D11" i="15"/>
  <c r="C11" i="15"/>
  <c r="B11" i="15"/>
  <c r="C18" i="12"/>
  <c r="C17" i="12"/>
  <c r="C16" i="12"/>
  <c r="B16" i="12"/>
  <c r="C13" i="12"/>
  <c r="C14" i="12"/>
  <c r="C12" i="12"/>
  <c r="B13" i="12"/>
  <c r="B14" i="12"/>
  <c r="B12" i="12"/>
  <c r="F41" i="14"/>
  <c r="F39" i="14"/>
  <c r="F42" i="14"/>
  <c r="F40" i="14"/>
  <c r="F38" i="14"/>
  <c r="D30" i="14"/>
  <c r="D31" i="14"/>
  <c r="D32" i="14"/>
  <c r="D33" i="14"/>
  <c r="D34" i="14"/>
  <c r="D29" i="14"/>
  <c r="C26" i="14"/>
  <c r="C25" i="14"/>
  <c r="C24" i="14"/>
  <c r="E18" i="14"/>
  <c r="E17" i="14"/>
  <c r="E16" i="14"/>
  <c r="D11" i="14"/>
  <c r="C7" i="14"/>
  <c r="D6" i="14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M5" i="5"/>
  <c r="L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C16" i="3"/>
  <c r="C17" i="3"/>
  <c r="C18" i="3"/>
  <c r="C19" i="3"/>
  <c r="C20" i="3"/>
  <c r="C21" i="3"/>
  <c r="C22" i="3"/>
  <c r="C23" i="3"/>
  <c r="C24" i="3"/>
  <c r="C15" i="3"/>
  <c r="E5" i="3"/>
  <c r="F5" i="3"/>
  <c r="E6" i="3"/>
  <c r="F6" i="3"/>
  <c r="E7" i="3"/>
  <c r="F7" i="3"/>
  <c r="E8" i="3"/>
  <c r="F8" i="3"/>
  <c r="F4" i="3"/>
  <c r="E4" i="3"/>
  <c r="C26" i="6"/>
  <c r="C25" i="6"/>
  <c r="C24" i="6"/>
  <c r="C23" i="6"/>
  <c r="C22" i="6"/>
  <c r="E15" i="6"/>
  <c r="E14" i="6"/>
  <c r="E13" i="6"/>
  <c r="E12" i="6"/>
  <c r="E8" i="6"/>
  <c r="E7" i="6"/>
  <c r="E6" i="6"/>
  <c r="E5" i="6"/>
  <c r="E4" i="6"/>
  <c r="G44" i="14"/>
  <c r="G38" i="14"/>
  <c r="H44" i="14"/>
  <c r="H43" i="14"/>
  <c r="G41" i="14"/>
  <c r="G40" i="14"/>
  <c r="G39" i="14"/>
  <c r="G43" i="14"/>
  <c r="G42" i="14"/>
  <c r="H41" i="14"/>
  <c r="H38" i="14"/>
  <c r="H39" i="14"/>
  <c r="H42" i="14"/>
  <c r="H40" i="14"/>
  <c r="C13" i="14" l="1"/>
  <c r="D13" i="14" s="1"/>
  <c r="C8" i="14"/>
  <c r="F8" i="14" s="1"/>
  <c r="C5" i="14"/>
  <c r="F5" i="14" s="1"/>
</calcChain>
</file>

<file path=xl/comments1.xml><?xml version="1.0" encoding="utf-8"?>
<comments xmlns="http://schemas.openxmlformats.org/spreadsheetml/2006/main">
  <authors>
    <author>MetricsDefinition</author>
  </authors>
  <commentList>
    <comment ref="K4" authorId="0" shapeId="0">
      <text>
        <r>
          <rPr>
            <b/>
            <sz val="9"/>
            <color indexed="81"/>
            <rFont val="Segoe UI"/>
            <family val="2"/>
          </rPr>
          <t>Verkaufspreis 
= Einkauspreis * (1 + Marge)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4" authorId="0" shapeId="0">
      <text>
        <r>
          <rPr>
            <b/>
            <sz val="9"/>
            <color indexed="81"/>
            <rFont val="Segoe UI"/>
            <family val="2"/>
          </rPr>
          <t xml:space="preserve">Lagerwert/Bestellwert 
= Lagerbestand/BestellteEinheiten * Einkaufspreis
</t>
        </r>
        <r>
          <rPr>
            <sz val="9"/>
            <color indexed="81"/>
            <rFont val="Segoe UI"/>
            <family val="2"/>
          </rPr>
          <t>(beide Spalten mit derselben möglich)</t>
        </r>
      </text>
    </comment>
  </commentList>
</comments>
</file>

<file path=xl/sharedStrings.xml><?xml version="1.0" encoding="utf-8"?>
<sst xmlns="http://schemas.openxmlformats.org/spreadsheetml/2006/main" count="236" uniqueCount="177">
  <si>
    <t>Artikel-Nr</t>
  </si>
  <si>
    <t>Artikelname</t>
  </si>
  <si>
    <t>Lieferanten-Nr</t>
  </si>
  <si>
    <t>Kategorie-Nr</t>
  </si>
  <si>
    <t>Liefereinheit</t>
  </si>
  <si>
    <t>Lagerbestand</t>
  </si>
  <si>
    <t>BestellteEinheiten</t>
  </si>
  <si>
    <t>Chai</t>
  </si>
  <si>
    <t>Getränke</t>
  </si>
  <si>
    <t>10 Kartons x 20 Beutel</t>
  </si>
  <si>
    <t>Chang</t>
  </si>
  <si>
    <t>24 x 12-oz-Flaschen</t>
  </si>
  <si>
    <t>Aniseed Syrup</t>
  </si>
  <si>
    <t>Saucen</t>
  </si>
  <si>
    <t>12 x 550-ml-Flaschen</t>
  </si>
  <si>
    <t>Chef Anton's Cajun Seasoning</t>
  </si>
  <si>
    <t>48 x 6-oz-Gläser</t>
  </si>
  <si>
    <t>Chef Anton's Gumbo Mix</t>
  </si>
  <si>
    <t>36 Kartons</t>
  </si>
  <si>
    <t>Grandma's Boysenberry Spread</t>
  </si>
  <si>
    <t>12 x 8-oz-Gläser</t>
  </si>
  <si>
    <t>Uncle Bob's Organic Dried Pears</t>
  </si>
  <si>
    <t>Vegetarisches</t>
  </si>
  <si>
    <t>12 x 1-lb-Packungen</t>
  </si>
  <si>
    <t>Northwoods Cranberry Sauce</t>
  </si>
  <si>
    <t>12 x 12-oz-Gläser</t>
  </si>
  <si>
    <t>Mishi Kobe Niku</t>
  </si>
  <si>
    <t>Fleischprodukte</t>
  </si>
  <si>
    <t>18 x 500-g-Packungen</t>
  </si>
  <si>
    <t>Ikura</t>
  </si>
  <si>
    <t>Fischprodukte</t>
  </si>
  <si>
    <t>12 x 200-ml-Gläser</t>
  </si>
  <si>
    <t>Queso Cabrales</t>
  </si>
  <si>
    <t>Käse</t>
  </si>
  <si>
    <t>1-kg-Paket</t>
  </si>
  <si>
    <t>Queso Manchego La Pastora</t>
  </si>
  <si>
    <t>10 x 500-g-Packungen</t>
  </si>
  <si>
    <t>Konbu</t>
  </si>
  <si>
    <t>2-kg-Karton</t>
  </si>
  <si>
    <t>Tofu</t>
  </si>
  <si>
    <t>40 x 100-g-Packungen</t>
  </si>
  <si>
    <t>Genen Shouyu</t>
  </si>
  <si>
    <t>24 x 250-ml-Flaschen</t>
  </si>
  <si>
    <t>Pavlova</t>
  </si>
  <si>
    <t>Süßwaren</t>
  </si>
  <si>
    <t>32 x 500-g-Kartons</t>
  </si>
  <si>
    <t>Alice Mutton</t>
  </si>
  <si>
    <t>20 x 1-kg-Dosen</t>
  </si>
  <si>
    <t>Carnarvon Tigers</t>
  </si>
  <si>
    <t>16-kg-Paket</t>
  </si>
  <si>
    <t>Teatime Chocolate Biscuits</t>
  </si>
  <si>
    <t>10 Kartons x 12 Stück</t>
  </si>
  <si>
    <t>Sir Rodney's Marmalade</t>
  </si>
  <si>
    <t>30 Geschenkkartons</t>
  </si>
  <si>
    <t>Marge:</t>
  </si>
  <si>
    <t>Einkauspreis</t>
  </si>
  <si>
    <t>Verkaufspreis</t>
  </si>
  <si>
    <t>Stückzahl</t>
  </si>
  <si>
    <t>Einheit</t>
  </si>
  <si>
    <t>Gebinde</t>
  </si>
  <si>
    <t>Offen</t>
  </si>
  <si>
    <t>Wert1</t>
  </si>
  <si>
    <t>Wert2</t>
  </si>
  <si>
    <t>Formel</t>
  </si>
  <si>
    <t>Wert3</t>
  </si>
  <si>
    <t>Bestimmen Sie das Alter der Person, die an folgendem Tag geboren ist:</t>
  </si>
  <si>
    <t>Grundrechenarten:</t>
  </si>
  <si>
    <t>Addition</t>
  </si>
  <si>
    <t>Subtraktion</t>
  </si>
  <si>
    <t>Multiplikation</t>
  </si>
  <si>
    <t>Division</t>
  </si>
  <si>
    <t>Division auf 2 Stellen genau (Runden)</t>
  </si>
  <si>
    <t>Einfache Funktionen</t>
  </si>
  <si>
    <t>Mittelwert</t>
  </si>
  <si>
    <t>Werte:</t>
  </si>
  <si>
    <t>Dauer</t>
  </si>
  <si>
    <t>Anfang</t>
  </si>
  <si>
    <t>Ende</t>
  </si>
  <si>
    <t>Wahrheitswerte</t>
  </si>
  <si>
    <t>Vergleiche</t>
  </si>
  <si>
    <t>Wert1 grösser als Wert2</t>
  </si>
  <si>
    <t>Ist Wert2 der kleinste?</t>
  </si>
  <si>
    <t>Text verbinden</t>
  </si>
  <si>
    <t>Hallo</t>
  </si>
  <si>
    <t>Welt</t>
  </si>
  <si>
    <t>Text Funktionen</t>
  </si>
  <si>
    <t>Position des Zeichens "O"</t>
  </si>
  <si>
    <t>Wo ist das O?</t>
  </si>
  <si>
    <t>Ende des nächsten Monats</t>
  </si>
  <si>
    <t>A</t>
  </si>
  <si>
    <t>B</t>
  </si>
  <si>
    <t>zwei</t>
  </si>
  <si>
    <t>Irgendwas</t>
  </si>
  <si>
    <t>gemischte Bezüge</t>
  </si>
  <si>
    <t>Relative und Absolute Bezüge</t>
  </si>
  <si>
    <t>Multiplizieren Sie mit:</t>
  </si>
  <si>
    <t>Wert1*100</t>
  </si>
  <si>
    <t>Wert2*100</t>
  </si>
  <si>
    <t>a</t>
  </si>
  <si>
    <t xml:space="preserve">Vermögensaufteilung </t>
  </si>
  <si>
    <t>2000</t>
  </si>
  <si>
    <t>2001</t>
  </si>
  <si>
    <t>2002</t>
  </si>
  <si>
    <t>2003</t>
  </si>
  <si>
    <t>Anlagevermögen</t>
  </si>
  <si>
    <t>Vorratsvermögen</t>
  </si>
  <si>
    <t>Forderungen</t>
  </si>
  <si>
    <t>Immobilien</t>
  </si>
  <si>
    <t>Anzahl Zahlen</t>
  </si>
  <si>
    <t>Wert3 kleiner gleich Wert2</t>
  </si>
  <si>
    <t>Bedingte Formatierung</t>
  </si>
  <si>
    <t>Geschl</t>
  </si>
  <si>
    <t>Brutto</t>
  </si>
  <si>
    <t>Wochenstd</t>
  </si>
  <si>
    <t>Gebjahr</t>
  </si>
  <si>
    <t>Aufgabe:</t>
  </si>
  <si>
    <t>Balken für Brutto</t>
  </si>
  <si>
    <t>Diagrammtitel: A1</t>
  </si>
  <si>
    <t>SUMMEWENN</t>
  </si>
  <si>
    <t>b</t>
  </si>
  <si>
    <t>c</t>
  </si>
  <si>
    <t>Kriterium</t>
  </si>
  <si>
    <t>Wert</t>
  </si>
  <si>
    <t>SVERWEIS</t>
  </si>
  <si>
    <t>Nachschlagen</t>
  </si>
  <si>
    <t>ungefähr</t>
  </si>
  <si>
    <t>genau</t>
  </si>
  <si>
    <t>Gruppe</t>
  </si>
  <si>
    <t>Anzahl</t>
  </si>
  <si>
    <t>Summe</t>
  </si>
  <si>
    <t>&gt;15</t>
  </si>
  <si>
    <t>Wert2 genau</t>
  </si>
  <si>
    <t>Datumsfunktionen</t>
  </si>
  <si>
    <t>Wenn-Funktion</t>
  </si>
  <si>
    <t>Hans Müller</t>
  </si>
  <si>
    <t>Lagerwert</t>
  </si>
  <si>
    <t>Bestellwert</t>
  </si>
  <si>
    <t>Zellformate und Bedingte Formatierung</t>
  </si>
  <si>
    <t>SVERWEIS(Suchkriterium; Matrix; Spaltenindex; [Bereich_Verweis])</t>
  </si>
  <si>
    <t>SUMMEWENNS(Summe_Bereich; Kriterien_Bereich1; Kriterien1; [Kriterien_Bereich2, Kriterien2]; ...)</t>
  </si>
  <si>
    <t>Einkommenstabelle</t>
  </si>
  <si>
    <t>Titel verbinden</t>
  </si>
  <si>
    <t>Titel formatieren</t>
  </si>
  <si>
    <t>Überschriften formatieren</t>
  </si>
  <si>
    <t>Rahmen und Netzlinien</t>
  </si>
  <si>
    <t>Zellformatierung</t>
  </si>
  <si>
    <t>Verbunddiagramm</t>
  </si>
  <si>
    <t>Jahr als Rubrik</t>
  </si>
  <si>
    <t>Berechnen Sie in jeder Zelle die Summe der Werte in Zeile und Spalte</t>
  </si>
  <si>
    <t>Addieren Sie 5 zu jeder Zahl. Handelt es sich um keine Zahl, soll "Keine Zahl!" geschrieben werden.</t>
  </si>
  <si>
    <t>Nur den Nachnamen</t>
  </si>
  <si>
    <t>Aufgabe 2:</t>
  </si>
  <si>
    <t>Aufgabe 1:</t>
  </si>
  <si>
    <t>Kreisdiagramm für Jahr 2000</t>
  </si>
  <si>
    <t>Gestapelte Säulen</t>
  </si>
  <si>
    <t>Tage</t>
  </si>
  <si>
    <t>Wochen</t>
  </si>
  <si>
    <t>Prozente in Segemente</t>
  </si>
  <si>
    <t>Gestapelte Säulen (wie Aufgabe 2)</t>
  </si>
  <si>
    <t>Linie für Mitarbeiter</t>
  </si>
  <si>
    <t>Mitarbeit</t>
  </si>
  <si>
    <t>Bereichsverweise</t>
  </si>
  <si>
    <t>Funktion</t>
  </si>
  <si>
    <t>Summe (als Funktion)</t>
  </si>
  <si>
    <t>Wurzel aus Wert1</t>
  </si>
  <si>
    <t>Wert1 hoch Wert2</t>
  </si>
  <si>
    <t>Zahlenformat</t>
  </si>
  <si>
    <t>Währung für Brutto</t>
  </si>
  <si>
    <t>Kleinster Wert (min)</t>
  </si>
  <si>
    <t>Ein kleiner Lückentext:</t>
  </si>
  <si>
    <t>Produkt erste Zeile</t>
  </si>
  <si>
    <t>IstDatum</t>
  </si>
  <si>
    <t>Format</t>
  </si>
  <si>
    <t>Anmerkung: Ein Datum ist eine Zahl in einem bestimmten Zahlenformat. Keine eindeutige Möglichkeit. Annährung mit Formel für Format (versagt aber bei speziellen Datumsformaten).</t>
  </si>
  <si>
    <t>mit festem Kriterium</t>
  </si>
  <si>
    <t>mit variablem Kriterium (nur Zahl)</t>
  </si>
  <si>
    <t>Operator in Zelle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</si>
</sst>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\ &quot;Tage&quot;"/>
    <numFmt numFmtId="165" formatCode="ddd\ dd/mm/yyyy"/>
    <numFmt numFmtId="166" formatCode="mm:ss.000"/>
    <numFmt numFmtId="167" formatCode="[$-F800]dddd\,\ mmmm\ dd\,\ yyyy"/>
    <numFmt numFmtId="168" formatCode="h:mm:ss;@"/>
    <numFmt numFmtId="169" formatCode="yyyy\-mm\-dd"/>
  </numFmts>
  <fonts count="12" x14ac:knownFonts="1">
    <font>
      <sz val="11"/>
      <color theme="1"/>
      <name val="Calibri"/>
      <family val="2"/>
      <scheme val="minor"/>
    </font>
    <font>
      <b/>
      <sz val="10"/>
      <color indexed="62"/>
      <name val="MS Sans Serif"/>
      <family val="2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555555"/>
      <name val="Arial Unicode MS"/>
      <family val="2"/>
    </font>
    <font>
      <sz val="11"/>
      <color rgb="FF9C65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5" borderId="1" applyNumberFormat="0"/>
    <xf numFmtId="9" fontId="3" fillId="0" borderId="0" applyFont="0" applyFill="0" applyBorder="0" applyAlignment="0" applyProtection="0"/>
    <xf numFmtId="0" fontId="6" fillId="0" borderId="0"/>
    <xf numFmtId="0" fontId="4" fillId="3" borderId="0" applyNumberFormat="0">
      <alignment horizontal="center"/>
    </xf>
    <xf numFmtId="0" fontId="8" fillId="7" borderId="0" applyNumberFormat="0" applyBorder="0" applyAlignment="0" applyProtection="0"/>
  </cellStyleXfs>
  <cellXfs count="62">
    <xf numFmtId="0" fontId="0" fillId="0" borderId="0" xfId="0"/>
    <xf numFmtId="0" fontId="3" fillId="5" borderId="1" xfId="2"/>
    <xf numFmtId="14" fontId="0" fillId="0" borderId="0" xfId="0" applyNumberFormat="1"/>
    <xf numFmtId="0" fontId="0" fillId="0" borderId="0" xfId="0" applyNumberFormat="1"/>
    <xf numFmtId="0" fontId="1" fillId="2" borderId="0" xfId="0" applyFont="1" applyFill="1"/>
    <xf numFmtId="0" fontId="0" fillId="0" borderId="0" xfId="0"/>
    <xf numFmtId="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4" fillId="4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5" borderId="1" xfId="2" applyNumberFormat="1"/>
    <xf numFmtId="44" fontId="0" fillId="0" borderId="0" xfId="1" applyFont="1"/>
    <xf numFmtId="9" fontId="0" fillId="0" borderId="0" xfId="3" applyFont="1"/>
    <xf numFmtId="9" fontId="0" fillId="4" borderId="0" xfId="0" applyNumberFormat="1" applyFill="1"/>
    <xf numFmtId="0" fontId="4" fillId="0" borderId="0" xfId="0" applyFont="1" applyFill="1"/>
    <xf numFmtId="0" fontId="0" fillId="0" borderId="0" xfId="0" applyFill="1" applyBorder="1"/>
    <xf numFmtId="0" fontId="4" fillId="3" borderId="0" xfId="5">
      <alignment horizontal="center"/>
    </xf>
    <xf numFmtId="0" fontId="7" fillId="0" borderId="0" xfId="0" applyFont="1"/>
    <xf numFmtId="0" fontId="4" fillId="3" borderId="0" xfId="5">
      <alignment horizontal="center"/>
    </xf>
    <xf numFmtId="22" fontId="0" fillId="0" borderId="0" xfId="0" applyNumberFormat="1"/>
    <xf numFmtId="166" fontId="0" fillId="0" borderId="0" xfId="0" applyNumberFormat="1"/>
    <xf numFmtId="0" fontId="3" fillId="5" borderId="1" xfId="2" applyNumberFormat="1" applyAlignment="1">
      <alignment horizontal="right"/>
    </xf>
    <xf numFmtId="0" fontId="8" fillId="7" borderId="0" xfId="6"/>
    <xf numFmtId="0" fontId="8" fillId="7" borderId="0" xfId="6" applyNumberFormat="1" applyAlignment="1">
      <alignment horizontal="right"/>
    </xf>
    <xf numFmtId="7" fontId="3" fillId="5" borderId="3" xfId="2" applyNumberFormat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2" xfId="0" applyFont="1" applyFill="1" applyBorder="1"/>
    <xf numFmtId="0" fontId="1" fillId="2" borderId="4" xfId="0" applyFont="1" applyFill="1" applyBorder="1" applyAlignment="1"/>
    <xf numFmtId="0" fontId="1" fillId="2" borderId="5" xfId="0" applyFont="1" applyFill="1" applyBorder="1"/>
    <xf numFmtId="0" fontId="1" fillId="2" borderId="2" xfId="0" applyFont="1" applyFill="1" applyBorder="1" applyAlignment="1"/>
    <xf numFmtId="0" fontId="1" fillId="2" borderId="4" xfId="0" applyFont="1" applyFill="1" applyBorder="1"/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 vertical="center"/>
    </xf>
    <xf numFmtId="165" fontId="3" fillId="5" borderId="1" xfId="2" applyNumberFormat="1"/>
    <xf numFmtId="14" fontId="3" fillId="5" borderId="1" xfId="2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9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6" xfId="0" applyBorder="1"/>
    <xf numFmtId="44" fontId="0" fillId="0" borderId="6" xfId="1" applyFont="1" applyBorder="1"/>
    <xf numFmtId="0" fontId="0" fillId="0" borderId="7" xfId="0" applyBorder="1"/>
    <xf numFmtId="44" fontId="0" fillId="0" borderId="7" xfId="1" applyFont="1" applyBorder="1"/>
    <xf numFmtId="0" fontId="4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11" fillId="8" borderId="4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17" xfId="1" applyFont="1" applyBorder="1"/>
    <xf numFmtId="0" fontId="0" fillId="0" borderId="17" xfId="0" applyBorder="1"/>
    <xf numFmtId="0" fontId="0" fillId="0" borderId="18" xfId="0" applyBorder="1"/>
  </cellXfs>
  <cellStyles count="7">
    <cellStyle name="BspEingabe" xfId="2"/>
    <cellStyle name="Neutral" xfId="6" builtinId="28"/>
    <cellStyle name="Prozent" xfId="3" builtinId="5"/>
    <cellStyle name="Standard" xfId="0" builtinId="0"/>
    <cellStyle name="Standard 4" xfId="4"/>
    <cellStyle name="Stil 1" xfId="5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Diagramme!$B$1</c:f>
              <c:strCache>
                <c:ptCount val="1"/>
                <c:pt idx="0">
                  <c:v>2000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Diagramme!$A$2:$A$5</c:f>
              <c:strCache>
                <c:ptCount val="4"/>
                <c:pt idx="0">
                  <c:v>Anlagevermögen</c:v>
                </c:pt>
                <c:pt idx="1">
                  <c:v>Vorratsvermögen</c:v>
                </c:pt>
                <c:pt idx="2">
                  <c:v>Forderungen</c:v>
                </c:pt>
                <c:pt idx="3">
                  <c:v>Immobilien</c:v>
                </c:pt>
              </c:strCache>
            </c:strRef>
          </c:cat>
          <c:val>
            <c:numRef>
              <c:f>Diagramme!$B$2:$B$5</c:f>
              <c:numCache>
                <c:formatCode>_("€"* #,##0.00_);_("€"* \(#,##0.00\);_("€"* "-"??_);_(@_)</c:formatCode>
                <c:ptCount val="4"/>
                <c:pt idx="0">
                  <c:v>4796.3999999999996</c:v>
                </c:pt>
                <c:pt idx="1">
                  <c:v>1563</c:v>
                </c:pt>
                <c:pt idx="2">
                  <c:v>2800</c:v>
                </c:pt>
                <c:pt idx="3">
                  <c:v>3975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Diagramme!$A$1</c:f>
          <c:strCache>
            <c:ptCount val="1"/>
            <c:pt idx="0">
              <c:v>Vermögensaufteilung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Diagramme!$A$2</c:f>
              <c:strCache>
                <c:ptCount val="1"/>
                <c:pt idx="0">
                  <c:v>Anlagevermögen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Diagramme!$B$1:$E$1</c:f>
              <c:strCache>
                <c:ptCount val="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</c:strCache>
            </c:strRef>
          </c:cat>
          <c:val>
            <c:numRef>
              <c:f>Diagramme!$B$2:$E$2</c:f>
              <c:numCache>
                <c:formatCode>_("€"* #,##0.00_);_("€"* \(#,##0.00\);_("€"* "-"??_);_(@_)</c:formatCode>
                <c:ptCount val="4"/>
                <c:pt idx="0">
                  <c:v>4796.3999999999996</c:v>
                </c:pt>
                <c:pt idx="1">
                  <c:v>4568</c:v>
                </c:pt>
                <c:pt idx="2">
                  <c:v>5036.22</c:v>
                </c:pt>
                <c:pt idx="3">
                  <c:v>5288.030999999999</c:v>
                </c:pt>
              </c:numCache>
            </c:numRef>
          </c:val>
        </c:ser>
        <c:ser>
          <c:idx val="1"/>
          <c:order val="1"/>
          <c:tx>
            <c:strRef>
              <c:f>Diagramme!$A$3</c:f>
              <c:strCache>
                <c:ptCount val="1"/>
                <c:pt idx="0">
                  <c:v>Vorratsvermögen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Diagramme!$B$1:$E$1</c:f>
              <c:strCache>
                <c:ptCount val="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</c:strCache>
            </c:strRef>
          </c:cat>
          <c:val>
            <c:numRef>
              <c:f>Diagramme!$B$3:$E$3</c:f>
              <c:numCache>
                <c:formatCode>_("€"* #,##0.00_);_("€"* \(#,##0.00\);_("€"* "-"??_);_(@_)</c:formatCode>
                <c:ptCount val="4"/>
                <c:pt idx="0">
                  <c:v>1563</c:v>
                </c:pt>
                <c:pt idx="1">
                  <c:v>1400</c:v>
                </c:pt>
                <c:pt idx="2">
                  <c:v>1230</c:v>
                </c:pt>
                <c:pt idx="3">
                  <c:v>1260</c:v>
                </c:pt>
              </c:numCache>
            </c:numRef>
          </c:val>
        </c:ser>
        <c:ser>
          <c:idx val="2"/>
          <c:order val="2"/>
          <c:tx>
            <c:strRef>
              <c:f>Diagramme!$A$4</c:f>
              <c:strCache>
                <c:ptCount val="1"/>
                <c:pt idx="0">
                  <c:v>Forderungen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Diagramme!$B$1:$E$1</c:f>
              <c:strCache>
                <c:ptCount val="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</c:strCache>
            </c:strRef>
          </c:cat>
          <c:val>
            <c:numRef>
              <c:f>Diagramme!$B$4:$E$4</c:f>
              <c:numCache>
                <c:formatCode>_("€"* #,##0.00_);_("€"* \(#,##0.00\);_("€"* "-"??_);_(@_)</c:formatCode>
                <c:ptCount val="4"/>
                <c:pt idx="0">
                  <c:v>2800</c:v>
                </c:pt>
                <c:pt idx="1">
                  <c:v>3250</c:v>
                </c:pt>
                <c:pt idx="2">
                  <c:v>3220</c:v>
                </c:pt>
                <c:pt idx="3">
                  <c:v>3730</c:v>
                </c:pt>
              </c:numCache>
            </c:numRef>
          </c:val>
        </c:ser>
        <c:ser>
          <c:idx val="3"/>
          <c:order val="3"/>
          <c:tx>
            <c:strRef>
              <c:f>Diagramme!$A$5</c:f>
              <c:strCache>
                <c:ptCount val="1"/>
                <c:pt idx="0">
                  <c:v>Immobilien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Diagramme!$B$1:$E$1</c:f>
              <c:strCache>
                <c:ptCount val="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</c:strCache>
            </c:strRef>
          </c:cat>
          <c:val>
            <c:numRef>
              <c:f>Diagramme!$B$5:$E$5</c:f>
              <c:numCache>
                <c:formatCode>_("€"* #,##0.00_);_("€"* \(#,##0.00\);_("€"* "-"??_);_(@_)</c:formatCode>
                <c:ptCount val="4"/>
                <c:pt idx="0">
                  <c:v>3975</c:v>
                </c:pt>
                <c:pt idx="1">
                  <c:v>5007.3552</c:v>
                </c:pt>
                <c:pt idx="2">
                  <c:v>4293</c:v>
                </c:pt>
                <c:pt idx="3">
                  <c:v>4636.4399999999996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332592"/>
        <c:axId val="507377688"/>
      </c:barChart>
      <c:lineChart>
        <c:grouping val="standard"/>
        <c:varyColors val="0"/>
        <c:ser>
          <c:idx val="4"/>
          <c:order val="4"/>
          <c:tx>
            <c:strRef>
              <c:f>Diagramme!$A$6</c:f>
              <c:strCache>
                <c:ptCount val="1"/>
                <c:pt idx="0">
                  <c:v>Mitarbeit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Diagramme!$B$1:$E$1</c:f>
              <c:strCache>
                <c:ptCount val="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</c:strCache>
            </c:strRef>
          </c:cat>
          <c:val>
            <c:numRef>
              <c:f>Diagramme!$B$6:$E$6</c:f>
              <c:numCache>
                <c:formatCode>General</c:formatCode>
                <c:ptCount val="4"/>
                <c:pt idx="0">
                  <c:v>95</c:v>
                </c:pt>
                <c:pt idx="1">
                  <c:v>102</c:v>
                </c:pt>
                <c:pt idx="2">
                  <c:v>105</c:v>
                </c:pt>
                <c:pt idx="3">
                  <c:v>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427552"/>
        <c:axId val="505628616"/>
      </c:lineChart>
      <c:catAx>
        <c:axId val="45333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7377688"/>
        <c:crosses val="autoZero"/>
        <c:auto val="1"/>
        <c:lblAlgn val="ctr"/>
        <c:lblOffset val="100"/>
        <c:noMultiLvlLbl val="0"/>
      </c:catAx>
      <c:valAx>
        <c:axId val="5073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3332592"/>
        <c:crosses val="autoZero"/>
        <c:crossBetween val="between"/>
      </c:valAx>
      <c:valAx>
        <c:axId val="505628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27552"/>
        <c:crosses val="max"/>
        <c:crossBetween val="between"/>
      </c:valAx>
      <c:catAx>
        <c:axId val="45842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56286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Diagramme!$D$1</c:f>
              <c:strCache>
                <c:ptCount val="1"/>
                <c:pt idx="0">
                  <c:v>2002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Diagramme!$A$2:$A$5</c:f>
              <c:strCache>
                <c:ptCount val="4"/>
                <c:pt idx="0">
                  <c:v>Anlagevermögen</c:v>
                </c:pt>
                <c:pt idx="1">
                  <c:v>Vorratsvermögen</c:v>
                </c:pt>
                <c:pt idx="2">
                  <c:v>Forderungen</c:v>
                </c:pt>
                <c:pt idx="3">
                  <c:v>Immobilien</c:v>
                </c:pt>
              </c:strCache>
            </c:strRef>
          </c:cat>
          <c:val>
            <c:numRef>
              <c:f>Diagramme!$D$2:$D$5</c:f>
              <c:numCache>
                <c:formatCode>_("€"* #,##0.00_);_("€"* \(#,##0.00\);_("€"* "-"??_);_(@_)</c:formatCode>
                <c:ptCount val="4"/>
                <c:pt idx="0">
                  <c:v>5036.22</c:v>
                </c:pt>
                <c:pt idx="1">
                  <c:v>1230</c:v>
                </c:pt>
                <c:pt idx="2">
                  <c:v>3220</c:v>
                </c:pt>
                <c:pt idx="3">
                  <c:v>4293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336175</xdr:colOff>
      <xdr:row>7</xdr:row>
      <xdr:rowOff>146797</xdr:rowOff>
    </xdr:from>
    <xdr:to>
      <xdr:col>2</xdr:col>
      <xdr:colOff>605117</xdr:colOff>
      <xdr:row>21</xdr:row>
      <xdr:rowOff>89646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930087</xdr:colOff>
      <xdr:row>7</xdr:row>
      <xdr:rowOff>169208</xdr:rowOff>
    </xdr:from>
    <xdr:to>
      <xdr:col>7</xdr:col>
      <xdr:colOff>694763</xdr:colOff>
      <xdr:row>21</xdr:row>
      <xdr:rowOff>134471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324971</xdr:colOff>
      <xdr:row>22</xdr:row>
      <xdr:rowOff>45943</xdr:rowOff>
    </xdr:from>
    <xdr:to>
      <xdr:col>2</xdr:col>
      <xdr:colOff>638735</xdr:colOff>
      <xdr:row>31</xdr:row>
      <xdr:rowOff>100852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2:E27"/>
  <sheetViews>
    <sheetView tabSelected="1" zoomScale="85" zoomScaleNormal="85" workbookViewId="0">
      <selection activeCell="B22" sqref="B22"/>
    </sheetView>
  </sheetViews>
  <sheetFormatPr baseColWidth="10" defaultRowHeight="15" x14ac:dyDescent="0.25"/>
  <cols>
    <col min="1" max="1" width="27.28515625" customWidth="1"/>
    <col min="2" max="2" width="33.42578125" customWidth="1"/>
    <col min="3" max="3" width="16.5703125" customWidth="1"/>
    <col min="4" max="5" width="15.5703125" customWidth="1"/>
  </cols>
  <sheetData>
    <row r="2" spans="1:5" x14ac:dyDescent="0.25">
      <c r="A2" s="10" t="s">
        <v>66</v>
      </c>
    </row>
    <row r="3" spans="1:5" x14ac:dyDescent="0.25">
      <c r="C3" s="10" t="s">
        <v>61</v>
      </c>
      <c r="D3" s="10" t="s">
        <v>62</v>
      </c>
      <c r="E3" s="10" t="s">
        <v>63</v>
      </c>
    </row>
    <row r="4" spans="1:5" x14ac:dyDescent="0.25">
      <c r="B4" s="9" t="s">
        <v>67</v>
      </c>
      <c r="C4" s="26">
        <v>34</v>
      </c>
      <c r="D4" s="26">
        <v>3</v>
      </c>
      <c r="E4" s="24">
        <f>C4+D4</f>
        <v>37</v>
      </c>
    </row>
    <row r="5" spans="1:5" x14ac:dyDescent="0.25">
      <c r="B5" s="9" t="s">
        <v>68</v>
      </c>
      <c r="C5" s="26">
        <v>32</v>
      </c>
      <c r="D5" s="26">
        <v>4</v>
      </c>
      <c r="E5" s="24">
        <f>C5-D5</f>
        <v>28</v>
      </c>
    </row>
    <row r="6" spans="1:5" x14ac:dyDescent="0.25">
      <c r="B6" s="9" t="s">
        <v>69</v>
      </c>
      <c r="C6" s="26">
        <v>4</v>
      </c>
      <c r="D6" s="26">
        <v>6</v>
      </c>
      <c r="E6" s="24">
        <f>C6*D6</f>
        <v>24</v>
      </c>
    </row>
    <row r="7" spans="1:5" x14ac:dyDescent="0.25">
      <c r="B7" s="9" t="s">
        <v>70</v>
      </c>
      <c r="C7" s="26">
        <v>56</v>
      </c>
      <c r="D7" s="26">
        <v>87</v>
      </c>
      <c r="E7" s="24">
        <f>C7/D7</f>
        <v>0.64367816091954022</v>
      </c>
    </row>
    <row r="8" spans="1:5" x14ac:dyDescent="0.25">
      <c r="A8" s="5"/>
      <c r="B8" s="9" t="s">
        <v>165</v>
      </c>
      <c r="C8" s="25">
        <v>4</v>
      </c>
      <c r="D8" s="25">
        <v>3</v>
      </c>
      <c r="E8" s="24">
        <f>C8^D8</f>
        <v>64</v>
      </c>
    </row>
    <row r="9" spans="1:5" x14ac:dyDescent="0.25">
      <c r="B9" s="9"/>
    </row>
    <row r="11" spans="1:5" x14ac:dyDescent="0.25">
      <c r="A11" s="10" t="s">
        <v>72</v>
      </c>
      <c r="B11" s="5"/>
      <c r="C11" s="10" t="s">
        <v>61</v>
      </c>
      <c r="D11" s="10" t="s">
        <v>62</v>
      </c>
      <c r="E11" s="10" t="s">
        <v>162</v>
      </c>
    </row>
    <row r="12" spans="1:5" x14ac:dyDescent="0.25">
      <c r="A12" s="5"/>
      <c r="B12" s="9" t="s">
        <v>163</v>
      </c>
      <c r="C12" s="25">
        <v>13</v>
      </c>
      <c r="D12" s="25">
        <v>12</v>
      </c>
      <c r="E12" s="24">
        <f>SUM(C12,D12)</f>
        <v>25</v>
      </c>
    </row>
    <row r="13" spans="1:5" x14ac:dyDescent="0.25">
      <c r="A13" s="5"/>
      <c r="B13" s="9" t="s">
        <v>73</v>
      </c>
      <c r="C13" s="25">
        <v>4</v>
      </c>
      <c r="D13" s="25">
        <v>5</v>
      </c>
      <c r="E13" s="24">
        <f>AVERAGE(C13,D13)</f>
        <v>4.5</v>
      </c>
    </row>
    <row r="14" spans="1:5" x14ac:dyDescent="0.25">
      <c r="A14" s="5"/>
      <c r="B14" s="9" t="s">
        <v>164</v>
      </c>
      <c r="C14" s="25">
        <v>16</v>
      </c>
      <c r="D14" s="5"/>
      <c r="E14" s="24">
        <f>SQRT(C14)</f>
        <v>4</v>
      </c>
    </row>
    <row r="15" spans="1:5" x14ac:dyDescent="0.25">
      <c r="A15" s="5"/>
      <c r="B15" s="9" t="s">
        <v>71</v>
      </c>
      <c r="C15" s="26">
        <v>56</v>
      </c>
      <c r="D15" s="26">
        <v>87</v>
      </c>
      <c r="E15" s="24">
        <f>ROUND(C15/D15,2)</f>
        <v>0.64</v>
      </c>
    </row>
    <row r="18" spans="1:5" x14ac:dyDescent="0.25">
      <c r="A18" s="10" t="s">
        <v>161</v>
      </c>
    </row>
    <row r="19" spans="1:5" x14ac:dyDescent="0.25">
      <c r="B19" t="s">
        <v>74</v>
      </c>
      <c r="C19" s="25">
        <v>5</v>
      </c>
      <c r="D19" s="25">
        <v>6</v>
      </c>
      <c r="E19" s="25">
        <v>5</v>
      </c>
    </row>
    <row r="20" spans="1:5" x14ac:dyDescent="0.25">
      <c r="C20" s="25">
        <v>4</v>
      </c>
      <c r="D20" s="25">
        <v>5</v>
      </c>
      <c r="E20" s="25">
        <v>66</v>
      </c>
    </row>
    <row r="22" spans="1:5" x14ac:dyDescent="0.25">
      <c r="B22" s="9" t="s">
        <v>129</v>
      </c>
      <c r="C22" s="13">
        <f>SUM(C19:E20)</f>
        <v>91</v>
      </c>
    </row>
    <row r="23" spans="1:5" x14ac:dyDescent="0.25">
      <c r="B23" s="9" t="s">
        <v>170</v>
      </c>
      <c r="C23" s="13">
        <f>PRODUCT(C19:E20)</f>
        <v>198000</v>
      </c>
    </row>
    <row r="24" spans="1:5" x14ac:dyDescent="0.25">
      <c r="B24" s="9" t="s">
        <v>73</v>
      </c>
      <c r="C24" s="13">
        <f>AVERAGE(C19:E20)</f>
        <v>15.166666666666666</v>
      </c>
    </row>
    <row r="25" spans="1:5" x14ac:dyDescent="0.25">
      <c r="B25" s="9" t="s">
        <v>168</v>
      </c>
      <c r="C25" s="13">
        <f>MIN(C19:E20)</f>
        <v>4</v>
      </c>
    </row>
    <row r="26" spans="1:5" x14ac:dyDescent="0.25">
      <c r="B26" s="9" t="s">
        <v>108</v>
      </c>
      <c r="C26" s="13">
        <f>COUNT(C19:E20)</f>
        <v>6</v>
      </c>
    </row>
    <row r="27" spans="1:5" x14ac:dyDescent="0.25">
      <c r="B27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24"/>
  <sheetViews>
    <sheetView workbookViewId="0">
      <selection activeCell="G19" sqref="G19"/>
    </sheetView>
  </sheetViews>
  <sheetFormatPr baseColWidth="10" defaultRowHeight="15" x14ac:dyDescent="0.25"/>
  <cols>
    <col min="1" max="1" width="31" customWidth="1"/>
    <col min="2" max="2" width="18.42578125" customWidth="1"/>
    <col min="3" max="3" width="12.28515625" customWidth="1"/>
    <col min="4" max="4" width="16.42578125" customWidth="1"/>
    <col min="9" max="9" width="23.7109375" bestFit="1" customWidth="1"/>
  </cols>
  <sheetData>
    <row r="1" spans="1:9" s="5" customFormat="1" x14ac:dyDescent="0.25"/>
    <row r="2" spans="1:9" x14ac:dyDescent="0.25">
      <c r="A2" s="21" t="s">
        <v>94</v>
      </c>
      <c r="B2" t="s">
        <v>95</v>
      </c>
      <c r="D2" s="25">
        <v>100</v>
      </c>
    </row>
    <row r="3" spans="1:9" x14ac:dyDescent="0.25">
      <c r="C3" t="s">
        <v>61</v>
      </c>
      <c r="D3" t="s">
        <v>62</v>
      </c>
      <c r="E3" t="s">
        <v>96</v>
      </c>
      <c r="F3" s="5" t="s">
        <v>97</v>
      </c>
    </row>
    <row r="4" spans="1:9" x14ac:dyDescent="0.25">
      <c r="C4">
        <v>1</v>
      </c>
      <c r="D4">
        <v>20</v>
      </c>
      <c r="E4" s="1">
        <f>C4*$D$2</f>
        <v>100</v>
      </c>
      <c r="F4" s="1">
        <f>D4*$D$2</f>
        <v>2000</v>
      </c>
      <c r="I4" s="23"/>
    </row>
    <row r="5" spans="1:9" x14ac:dyDescent="0.25">
      <c r="C5">
        <v>2</v>
      </c>
      <c r="D5">
        <v>40</v>
      </c>
      <c r="E5" s="1">
        <f t="shared" ref="E5:E8" si="0">C5*$D$2</f>
        <v>200</v>
      </c>
      <c r="F5" s="1">
        <f t="shared" ref="F5:F8" si="1">D5*$D$2</f>
        <v>4000</v>
      </c>
    </row>
    <row r="6" spans="1:9" x14ac:dyDescent="0.25">
      <c r="C6">
        <v>3</v>
      </c>
      <c r="D6">
        <v>60</v>
      </c>
      <c r="E6" s="1">
        <f t="shared" si="0"/>
        <v>300</v>
      </c>
      <c r="F6" s="1">
        <f t="shared" si="1"/>
        <v>6000</v>
      </c>
    </row>
    <row r="7" spans="1:9" x14ac:dyDescent="0.25">
      <c r="C7">
        <v>4</v>
      </c>
      <c r="D7">
        <v>80</v>
      </c>
      <c r="E7" s="1">
        <f t="shared" si="0"/>
        <v>400</v>
      </c>
      <c r="F7" s="1">
        <f t="shared" si="1"/>
        <v>8000</v>
      </c>
    </row>
    <row r="8" spans="1:9" x14ac:dyDescent="0.25">
      <c r="C8">
        <v>5</v>
      </c>
      <c r="D8">
        <v>100</v>
      </c>
      <c r="E8" s="1">
        <f t="shared" si="0"/>
        <v>500</v>
      </c>
      <c r="F8" s="1">
        <f t="shared" si="1"/>
        <v>10000</v>
      </c>
    </row>
    <row r="13" spans="1:9" x14ac:dyDescent="0.25">
      <c r="A13" s="21" t="s">
        <v>93</v>
      </c>
      <c r="B13" t="s">
        <v>148</v>
      </c>
    </row>
    <row r="14" spans="1:9" x14ac:dyDescent="0.25">
      <c r="C14">
        <v>100</v>
      </c>
      <c r="D14">
        <v>200</v>
      </c>
      <c r="E14">
        <v>300</v>
      </c>
      <c r="F14">
        <v>400</v>
      </c>
      <c r="G14">
        <v>500</v>
      </c>
    </row>
    <row r="15" spans="1:9" x14ac:dyDescent="0.25">
      <c r="B15">
        <v>1</v>
      </c>
      <c r="C15" s="1">
        <f>$B15+C$14</f>
        <v>101</v>
      </c>
      <c r="D15" s="1">
        <f t="shared" ref="D15:G15" si="2">$B15+D$14</f>
        <v>201</v>
      </c>
      <c r="E15" s="1">
        <f t="shared" si="2"/>
        <v>301</v>
      </c>
      <c r="F15" s="1">
        <f t="shared" si="2"/>
        <v>401</v>
      </c>
      <c r="G15" s="1">
        <f t="shared" si="2"/>
        <v>501</v>
      </c>
    </row>
    <row r="16" spans="1:9" x14ac:dyDescent="0.25">
      <c r="B16">
        <v>2</v>
      </c>
      <c r="C16" s="1">
        <f t="shared" ref="C16:G24" si="3">$B16+C$14</f>
        <v>102</v>
      </c>
      <c r="D16" s="1">
        <f t="shared" si="3"/>
        <v>202</v>
      </c>
      <c r="E16" s="1">
        <f t="shared" si="3"/>
        <v>302</v>
      </c>
      <c r="F16" s="1">
        <f t="shared" si="3"/>
        <v>402</v>
      </c>
      <c r="G16" s="1">
        <f t="shared" si="3"/>
        <v>502</v>
      </c>
    </row>
    <row r="17" spans="2:7" x14ac:dyDescent="0.25">
      <c r="B17">
        <v>3</v>
      </c>
      <c r="C17" s="1">
        <f t="shared" si="3"/>
        <v>103</v>
      </c>
      <c r="D17" s="1">
        <f t="shared" si="3"/>
        <v>203</v>
      </c>
      <c r="E17" s="1">
        <f t="shared" si="3"/>
        <v>303</v>
      </c>
      <c r="F17" s="1">
        <f t="shared" si="3"/>
        <v>403</v>
      </c>
      <c r="G17" s="1">
        <f t="shared" si="3"/>
        <v>503</v>
      </c>
    </row>
    <row r="18" spans="2:7" x14ac:dyDescent="0.25">
      <c r="B18">
        <v>4</v>
      </c>
      <c r="C18" s="1">
        <f t="shared" si="3"/>
        <v>104</v>
      </c>
      <c r="D18" s="1">
        <f t="shared" si="3"/>
        <v>204</v>
      </c>
      <c r="E18" s="1">
        <f t="shared" si="3"/>
        <v>304</v>
      </c>
      <c r="F18" s="1">
        <f t="shared" si="3"/>
        <v>404</v>
      </c>
      <c r="G18" s="1">
        <f t="shared" si="3"/>
        <v>504</v>
      </c>
    </row>
    <row r="19" spans="2:7" x14ac:dyDescent="0.25">
      <c r="B19">
        <v>5</v>
      </c>
      <c r="C19" s="1">
        <f t="shared" si="3"/>
        <v>105</v>
      </c>
      <c r="D19" s="1">
        <f t="shared" si="3"/>
        <v>205</v>
      </c>
      <c r="E19" s="1">
        <f t="shared" si="3"/>
        <v>305</v>
      </c>
      <c r="F19" s="1">
        <f t="shared" si="3"/>
        <v>405</v>
      </c>
      <c r="G19" s="1">
        <f t="shared" si="3"/>
        <v>505</v>
      </c>
    </row>
    <row r="20" spans="2:7" x14ac:dyDescent="0.25">
      <c r="B20">
        <v>6</v>
      </c>
      <c r="C20" s="1">
        <f t="shared" si="3"/>
        <v>106</v>
      </c>
      <c r="D20" s="1">
        <f t="shared" si="3"/>
        <v>206</v>
      </c>
      <c r="E20" s="1">
        <f t="shared" si="3"/>
        <v>306</v>
      </c>
      <c r="F20" s="1">
        <f t="shared" si="3"/>
        <v>406</v>
      </c>
      <c r="G20" s="1">
        <f t="shared" si="3"/>
        <v>506</v>
      </c>
    </row>
    <row r="21" spans="2:7" x14ac:dyDescent="0.25">
      <c r="B21">
        <v>7</v>
      </c>
      <c r="C21" s="1">
        <f t="shared" si="3"/>
        <v>107</v>
      </c>
      <c r="D21" s="1">
        <f t="shared" si="3"/>
        <v>207</v>
      </c>
      <c r="E21" s="1">
        <f t="shared" si="3"/>
        <v>307</v>
      </c>
      <c r="F21" s="1">
        <f t="shared" si="3"/>
        <v>407</v>
      </c>
      <c r="G21" s="1">
        <f t="shared" si="3"/>
        <v>507</v>
      </c>
    </row>
    <row r="22" spans="2:7" x14ac:dyDescent="0.25">
      <c r="B22">
        <v>8</v>
      </c>
      <c r="C22" s="1">
        <f t="shared" si="3"/>
        <v>108</v>
      </c>
      <c r="D22" s="1">
        <f t="shared" si="3"/>
        <v>208</v>
      </c>
      <c r="E22" s="1">
        <f t="shared" si="3"/>
        <v>308</v>
      </c>
      <c r="F22" s="1">
        <f t="shared" si="3"/>
        <v>408</v>
      </c>
      <c r="G22" s="1">
        <f t="shared" si="3"/>
        <v>508</v>
      </c>
    </row>
    <row r="23" spans="2:7" x14ac:dyDescent="0.25">
      <c r="B23">
        <v>9</v>
      </c>
      <c r="C23" s="1">
        <f t="shared" si="3"/>
        <v>109</v>
      </c>
      <c r="D23" s="1">
        <f t="shared" si="3"/>
        <v>209</v>
      </c>
      <c r="E23" s="1">
        <f t="shared" si="3"/>
        <v>309</v>
      </c>
      <c r="F23" s="1">
        <f t="shared" si="3"/>
        <v>409</v>
      </c>
      <c r="G23" s="1">
        <f t="shared" si="3"/>
        <v>509</v>
      </c>
    </row>
    <row r="24" spans="2:7" x14ac:dyDescent="0.25">
      <c r="B24">
        <v>10</v>
      </c>
      <c r="C24" s="1">
        <f t="shared" si="3"/>
        <v>110</v>
      </c>
      <c r="D24" s="1">
        <f t="shared" si="3"/>
        <v>210</v>
      </c>
      <c r="E24" s="1">
        <f t="shared" si="3"/>
        <v>310</v>
      </c>
      <c r="F24" s="1">
        <f t="shared" si="3"/>
        <v>410</v>
      </c>
      <c r="G24" s="1">
        <f t="shared" si="3"/>
        <v>510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P81"/>
  <sheetViews>
    <sheetView topLeftCell="D1" zoomScale="85" zoomScaleNormal="85" workbookViewId="0">
      <selection activeCell="L5" sqref="L5:M24"/>
    </sheetView>
  </sheetViews>
  <sheetFormatPr baseColWidth="10" defaultColWidth="9.140625" defaultRowHeight="15" x14ac:dyDescent="0.25"/>
  <cols>
    <col min="1" max="1" width="10.5703125" style="5" bestFit="1" customWidth="1"/>
    <col min="2" max="2" width="26.28515625" style="5" customWidth="1"/>
    <col min="3" max="3" width="9.140625" style="5" customWidth="1"/>
    <col min="4" max="4" width="16.28515625" style="5" customWidth="1"/>
    <col min="5" max="5" width="22" style="5" bestFit="1" customWidth="1"/>
    <col min="6" max="6" width="10.7109375" style="5" hidden="1" customWidth="1"/>
    <col min="7" max="7" width="11.5703125" style="5" hidden="1" customWidth="1"/>
    <col min="8" max="8" width="14.140625" style="5" bestFit="1" customWidth="1"/>
    <col min="9" max="9" width="15" style="5" bestFit="1" customWidth="1"/>
    <col min="10" max="10" width="18" style="5" customWidth="1"/>
    <col min="11" max="11" width="15" style="5" bestFit="1" customWidth="1"/>
    <col min="12" max="13" width="14.7109375" style="5" customWidth="1"/>
    <col min="14" max="14" width="18.5703125" style="5" customWidth="1"/>
    <col min="15" max="16384" width="9.140625" style="5"/>
  </cols>
  <sheetData>
    <row r="1" spans="1:16" x14ac:dyDescent="0.25">
      <c r="K1" s="5" t="s">
        <v>54</v>
      </c>
    </row>
    <row r="2" spans="1:16" x14ac:dyDescent="0.25">
      <c r="K2" s="16">
        <v>0.2</v>
      </c>
    </row>
    <row r="3" spans="1:16" ht="15.75" thickBot="1" x14ac:dyDescent="0.3">
      <c r="N3"/>
    </row>
    <row r="4" spans="1:16" ht="15.75" thickBot="1" x14ac:dyDescent="0.3">
      <c r="A4" s="4" t="s">
        <v>0</v>
      </c>
      <c r="B4" s="4" t="s">
        <v>1</v>
      </c>
      <c r="C4" s="4" t="s">
        <v>2</v>
      </c>
      <c r="D4" s="34" t="s">
        <v>3</v>
      </c>
      <c r="E4" s="32" t="s">
        <v>4</v>
      </c>
      <c r="F4" s="4" t="s">
        <v>57</v>
      </c>
      <c r="G4" s="4" t="s">
        <v>58</v>
      </c>
      <c r="H4" s="33" t="s">
        <v>55</v>
      </c>
      <c r="I4" s="31" t="s">
        <v>5</v>
      </c>
      <c r="J4" s="32" t="s">
        <v>6</v>
      </c>
      <c r="K4" s="30" t="s">
        <v>56</v>
      </c>
      <c r="L4" s="28" t="s">
        <v>135</v>
      </c>
      <c r="M4" s="29" t="s">
        <v>136</v>
      </c>
      <c r="N4"/>
      <c r="P4"/>
    </row>
    <row r="5" spans="1:16" x14ac:dyDescent="0.25">
      <c r="A5" s="5">
        <v>1</v>
      </c>
      <c r="B5" s="5" t="s">
        <v>7</v>
      </c>
      <c r="C5" s="5">
        <v>1</v>
      </c>
      <c r="D5" s="5" t="s">
        <v>8</v>
      </c>
      <c r="E5" s="5" t="s">
        <v>9</v>
      </c>
      <c r="F5" s="5">
        <v>200</v>
      </c>
      <c r="G5" s="5" t="s">
        <v>59</v>
      </c>
      <c r="H5" s="6">
        <v>18</v>
      </c>
      <c r="I5" s="5">
        <v>39</v>
      </c>
      <c r="J5" s="5">
        <v>0</v>
      </c>
      <c r="K5" s="27">
        <f>H5*$K$2</f>
        <v>3.6</v>
      </c>
      <c r="L5" s="27">
        <f>I5*$H5</f>
        <v>702</v>
      </c>
      <c r="M5" s="27">
        <f>J5*$H5</f>
        <v>0</v>
      </c>
      <c r="N5"/>
    </row>
    <row r="6" spans="1:16" x14ac:dyDescent="0.25">
      <c r="A6" s="5">
        <v>2</v>
      </c>
      <c r="B6" s="5" t="s">
        <v>10</v>
      </c>
      <c r="C6" s="5">
        <v>1</v>
      </c>
      <c r="D6" s="5" t="s">
        <v>8</v>
      </c>
      <c r="E6" s="5" t="s">
        <v>11</v>
      </c>
      <c r="F6" s="5">
        <v>24</v>
      </c>
      <c r="G6" s="5" t="s">
        <v>59</v>
      </c>
      <c r="H6" s="6">
        <v>19</v>
      </c>
      <c r="I6" s="5">
        <v>17</v>
      </c>
      <c r="J6" s="5">
        <v>40</v>
      </c>
      <c r="K6" s="27">
        <f t="shared" ref="K6:K24" si="0">H6*$K$2</f>
        <v>3.8000000000000003</v>
      </c>
      <c r="L6" s="27">
        <f t="shared" ref="L6:L24" si="1">I6*$H6</f>
        <v>323</v>
      </c>
      <c r="M6" s="27">
        <f t="shared" ref="M6:M24" si="2">J6*$H6</f>
        <v>760</v>
      </c>
      <c r="N6"/>
    </row>
    <row r="7" spans="1:16" x14ac:dyDescent="0.25">
      <c r="A7" s="5">
        <v>3</v>
      </c>
      <c r="B7" s="5" t="s">
        <v>12</v>
      </c>
      <c r="C7" s="5">
        <v>1</v>
      </c>
      <c r="D7" s="5" t="s">
        <v>13</v>
      </c>
      <c r="E7" s="5" t="s">
        <v>14</v>
      </c>
      <c r="F7" s="5">
        <v>12</v>
      </c>
      <c r="G7" s="5" t="s">
        <v>59</v>
      </c>
      <c r="H7" s="6">
        <v>10</v>
      </c>
      <c r="I7" s="5">
        <v>13</v>
      </c>
      <c r="J7" s="5">
        <v>70</v>
      </c>
      <c r="K7" s="27">
        <f t="shared" si="0"/>
        <v>2</v>
      </c>
      <c r="L7" s="27">
        <f t="shared" si="1"/>
        <v>130</v>
      </c>
      <c r="M7" s="27">
        <f t="shared" si="2"/>
        <v>700</v>
      </c>
      <c r="N7"/>
    </row>
    <row r="8" spans="1:16" x14ac:dyDescent="0.25">
      <c r="A8" s="5">
        <v>4</v>
      </c>
      <c r="B8" s="5" t="s">
        <v>15</v>
      </c>
      <c r="C8" s="5">
        <v>2</v>
      </c>
      <c r="D8" s="5" t="s">
        <v>13</v>
      </c>
      <c r="E8" s="5" t="s">
        <v>16</v>
      </c>
      <c r="F8" s="5">
        <v>48</v>
      </c>
      <c r="G8" s="5" t="s">
        <v>59</v>
      </c>
      <c r="H8" s="6">
        <v>22</v>
      </c>
      <c r="I8" s="5">
        <v>53</v>
      </c>
      <c r="J8" s="5">
        <v>0</v>
      </c>
      <c r="K8" s="27">
        <f t="shared" si="0"/>
        <v>4.4000000000000004</v>
      </c>
      <c r="L8" s="27">
        <f t="shared" si="1"/>
        <v>1166</v>
      </c>
      <c r="M8" s="27">
        <f t="shared" si="2"/>
        <v>0</v>
      </c>
      <c r="N8"/>
    </row>
    <row r="9" spans="1:16" x14ac:dyDescent="0.25">
      <c r="A9" s="5">
        <v>5</v>
      </c>
      <c r="B9" s="5" t="s">
        <v>17</v>
      </c>
      <c r="C9" s="5">
        <v>2</v>
      </c>
      <c r="D9" s="5" t="s">
        <v>13</v>
      </c>
      <c r="E9" s="5" t="s">
        <v>18</v>
      </c>
      <c r="F9" s="5">
        <v>36</v>
      </c>
      <c r="G9" s="5" t="s">
        <v>59</v>
      </c>
      <c r="H9" s="6">
        <v>21.35</v>
      </c>
      <c r="I9" s="5">
        <v>0</v>
      </c>
      <c r="J9" s="5">
        <v>0</v>
      </c>
      <c r="K9" s="27">
        <f t="shared" si="0"/>
        <v>4.2700000000000005</v>
      </c>
      <c r="L9" s="27">
        <f t="shared" si="1"/>
        <v>0</v>
      </c>
      <c r="M9" s="27">
        <f t="shared" si="2"/>
        <v>0</v>
      </c>
      <c r="N9"/>
    </row>
    <row r="10" spans="1:16" x14ac:dyDescent="0.25">
      <c r="A10" s="5">
        <v>6</v>
      </c>
      <c r="B10" s="5" t="s">
        <v>19</v>
      </c>
      <c r="C10" s="5">
        <v>3</v>
      </c>
      <c r="D10" s="5" t="s">
        <v>13</v>
      </c>
      <c r="E10" s="5" t="s">
        <v>20</v>
      </c>
      <c r="F10" s="5">
        <v>12</v>
      </c>
      <c r="G10" s="5" t="s">
        <v>59</v>
      </c>
      <c r="H10" s="6">
        <v>25</v>
      </c>
      <c r="I10" s="5">
        <v>120</v>
      </c>
      <c r="J10" s="5">
        <v>0</v>
      </c>
      <c r="K10" s="27">
        <f t="shared" si="0"/>
        <v>5</v>
      </c>
      <c r="L10" s="27">
        <f t="shared" si="1"/>
        <v>3000</v>
      </c>
      <c r="M10" s="27">
        <f t="shared" si="2"/>
        <v>0</v>
      </c>
      <c r="N10"/>
    </row>
    <row r="11" spans="1:16" x14ac:dyDescent="0.25">
      <c r="A11" s="5">
        <v>7</v>
      </c>
      <c r="B11" s="5" t="s">
        <v>21</v>
      </c>
      <c r="C11" s="5">
        <v>3</v>
      </c>
      <c r="D11" s="5" t="s">
        <v>22</v>
      </c>
      <c r="E11" s="5" t="s">
        <v>23</v>
      </c>
      <c r="F11" s="5">
        <v>12</v>
      </c>
      <c r="G11" s="5" t="s">
        <v>59</v>
      </c>
      <c r="H11" s="6">
        <v>30</v>
      </c>
      <c r="I11" s="5">
        <v>15</v>
      </c>
      <c r="J11" s="5">
        <v>0</v>
      </c>
      <c r="K11" s="27">
        <f t="shared" si="0"/>
        <v>6</v>
      </c>
      <c r="L11" s="27">
        <f t="shared" si="1"/>
        <v>450</v>
      </c>
      <c r="M11" s="27">
        <f t="shared" si="2"/>
        <v>0</v>
      </c>
      <c r="N11"/>
    </row>
    <row r="12" spans="1:16" x14ac:dyDescent="0.25">
      <c r="A12" s="5">
        <v>8</v>
      </c>
      <c r="B12" s="5" t="s">
        <v>24</v>
      </c>
      <c r="C12" s="5">
        <v>3</v>
      </c>
      <c r="D12" s="5" t="s">
        <v>13</v>
      </c>
      <c r="E12" s="5" t="s">
        <v>25</v>
      </c>
      <c r="F12" s="5">
        <v>12</v>
      </c>
      <c r="G12" s="5" t="s">
        <v>59</v>
      </c>
      <c r="H12" s="6">
        <v>40</v>
      </c>
      <c r="I12" s="5">
        <v>6</v>
      </c>
      <c r="J12" s="5">
        <v>0</v>
      </c>
      <c r="K12" s="27">
        <f t="shared" si="0"/>
        <v>8</v>
      </c>
      <c r="L12" s="27">
        <f t="shared" si="1"/>
        <v>240</v>
      </c>
      <c r="M12" s="27">
        <f t="shared" si="2"/>
        <v>0</v>
      </c>
      <c r="N12"/>
    </row>
    <row r="13" spans="1:16" x14ac:dyDescent="0.25">
      <c r="A13" s="5">
        <v>9</v>
      </c>
      <c r="B13" s="5" t="s">
        <v>26</v>
      </c>
      <c r="C13" s="5">
        <v>4</v>
      </c>
      <c r="D13" s="5" t="s">
        <v>27</v>
      </c>
      <c r="E13" s="5" t="s">
        <v>28</v>
      </c>
      <c r="F13" s="5">
        <v>18</v>
      </c>
      <c r="G13" s="5" t="s">
        <v>59</v>
      </c>
      <c r="H13" s="6">
        <v>97</v>
      </c>
      <c r="I13" s="5">
        <v>29</v>
      </c>
      <c r="J13" s="5">
        <v>0</v>
      </c>
      <c r="K13" s="27">
        <f t="shared" si="0"/>
        <v>19.400000000000002</v>
      </c>
      <c r="L13" s="27">
        <f t="shared" si="1"/>
        <v>2813</v>
      </c>
      <c r="M13" s="27">
        <f t="shared" si="2"/>
        <v>0</v>
      </c>
      <c r="N13"/>
    </row>
    <row r="14" spans="1:16" x14ac:dyDescent="0.25">
      <c r="A14" s="5">
        <v>10</v>
      </c>
      <c r="B14" s="5" t="s">
        <v>29</v>
      </c>
      <c r="C14" s="5">
        <v>4</v>
      </c>
      <c r="D14" s="5" t="s">
        <v>30</v>
      </c>
      <c r="E14" s="5" t="s">
        <v>31</v>
      </c>
      <c r="F14" s="5">
        <v>12</v>
      </c>
      <c r="G14" s="5" t="s">
        <v>59</v>
      </c>
      <c r="H14" s="6">
        <v>31</v>
      </c>
      <c r="I14" s="5">
        <v>31</v>
      </c>
      <c r="J14" s="5">
        <v>0</v>
      </c>
      <c r="K14" s="27">
        <f t="shared" si="0"/>
        <v>6.2</v>
      </c>
      <c r="L14" s="27">
        <f t="shared" si="1"/>
        <v>961</v>
      </c>
      <c r="M14" s="27">
        <f t="shared" si="2"/>
        <v>0</v>
      </c>
      <c r="N14"/>
    </row>
    <row r="15" spans="1:16" x14ac:dyDescent="0.25">
      <c r="A15" s="5">
        <v>11</v>
      </c>
      <c r="B15" s="5" t="s">
        <v>32</v>
      </c>
      <c r="C15" s="5">
        <v>5</v>
      </c>
      <c r="D15" s="5" t="s">
        <v>33</v>
      </c>
      <c r="E15" s="5" t="s">
        <v>34</v>
      </c>
      <c r="F15" s="5">
        <v>1</v>
      </c>
      <c r="G15" s="5" t="s">
        <v>60</v>
      </c>
      <c r="H15" s="6">
        <v>21</v>
      </c>
      <c r="I15" s="5">
        <v>22</v>
      </c>
      <c r="J15" s="5">
        <v>30</v>
      </c>
      <c r="K15" s="27">
        <f t="shared" si="0"/>
        <v>4.2</v>
      </c>
      <c r="L15" s="27">
        <f t="shared" si="1"/>
        <v>462</v>
      </c>
      <c r="M15" s="27">
        <f t="shared" si="2"/>
        <v>630</v>
      </c>
      <c r="N15"/>
    </row>
    <row r="16" spans="1:16" x14ac:dyDescent="0.25">
      <c r="A16" s="5">
        <v>12</v>
      </c>
      <c r="B16" s="5" t="s">
        <v>35</v>
      </c>
      <c r="C16" s="5">
        <v>5</v>
      </c>
      <c r="D16" s="5" t="s">
        <v>33</v>
      </c>
      <c r="E16" s="5" t="s">
        <v>36</v>
      </c>
      <c r="F16" s="5">
        <v>10</v>
      </c>
      <c r="G16" s="5" t="s">
        <v>59</v>
      </c>
      <c r="H16" s="6">
        <v>38</v>
      </c>
      <c r="I16" s="5">
        <v>86</v>
      </c>
      <c r="J16" s="5">
        <v>0</v>
      </c>
      <c r="K16" s="27">
        <f t="shared" si="0"/>
        <v>7.6000000000000005</v>
      </c>
      <c r="L16" s="27">
        <f t="shared" si="1"/>
        <v>3268</v>
      </c>
      <c r="M16" s="27">
        <f t="shared" si="2"/>
        <v>0</v>
      </c>
      <c r="N16"/>
    </row>
    <row r="17" spans="1:15" x14ac:dyDescent="0.25">
      <c r="A17" s="5">
        <v>13</v>
      </c>
      <c r="B17" s="5" t="s">
        <v>37</v>
      </c>
      <c r="C17" s="5">
        <v>6</v>
      </c>
      <c r="D17" s="5" t="s">
        <v>30</v>
      </c>
      <c r="E17" s="5" t="s">
        <v>38</v>
      </c>
      <c r="F17" s="5">
        <v>2</v>
      </c>
      <c r="G17" s="5" t="s">
        <v>60</v>
      </c>
      <c r="H17" s="6">
        <v>6</v>
      </c>
      <c r="I17" s="5">
        <v>24</v>
      </c>
      <c r="J17" s="5">
        <v>0</v>
      </c>
      <c r="K17" s="27">
        <f t="shared" si="0"/>
        <v>1.2000000000000002</v>
      </c>
      <c r="L17" s="27">
        <f t="shared" si="1"/>
        <v>144</v>
      </c>
      <c r="M17" s="27">
        <f t="shared" si="2"/>
        <v>0</v>
      </c>
      <c r="N17"/>
    </row>
    <row r="18" spans="1:15" x14ac:dyDescent="0.25">
      <c r="A18" s="5">
        <v>14</v>
      </c>
      <c r="B18" s="5" t="s">
        <v>39</v>
      </c>
      <c r="C18" s="5">
        <v>6</v>
      </c>
      <c r="D18" s="5" t="s">
        <v>22</v>
      </c>
      <c r="E18" s="5" t="s">
        <v>40</v>
      </c>
      <c r="F18" s="5">
        <v>40</v>
      </c>
      <c r="G18" s="5" t="s">
        <v>59</v>
      </c>
      <c r="H18" s="6">
        <v>23.25</v>
      </c>
      <c r="I18" s="5">
        <v>35</v>
      </c>
      <c r="J18" s="5">
        <v>0</v>
      </c>
      <c r="K18" s="27">
        <f t="shared" si="0"/>
        <v>4.6500000000000004</v>
      </c>
      <c r="L18" s="27">
        <f t="shared" si="1"/>
        <v>813.75</v>
      </c>
      <c r="M18" s="27">
        <f t="shared" si="2"/>
        <v>0</v>
      </c>
      <c r="N18"/>
    </row>
    <row r="19" spans="1:15" x14ac:dyDescent="0.25">
      <c r="A19" s="5">
        <v>15</v>
      </c>
      <c r="B19" s="5" t="s">
        <v>41</v>
      </c>
      <c r="C19" s="5">
        <v>6</v>
      </c>
      <c r="D19" s="5" t="s">
        <v>13</v>
      </c>
      <c r="E19" s="5" t="s">
        <v>42</v>
      </c>
      <c r="F19" s="5">
        <v>24</v>
      </c>
      <c r="G19" s="5" t="s">
        <v>59</v>
      </c>
      <c r="H19" s="6">
        <v>15.5</v>
      </c>
      <c r="I19" s="5">
        <v>39</v>
      </c>
      <c r="J19" s="5">
        <v>0</v>
      </c>
      <c r="K19" s="27">
        <f t="shared" si="0"/>
        <v>3.1</v>
      </c>
      <c r="L19" s="27">
        <f t="shared" si="1"/>
        <v>604.5</v>
      </c>
      <c r="M19" s="27">
        <f t="shared" si="2"/>
        <v>0</v>
      </c>
      <c r="N19"/>
    </row>
    <row r="20" spans="1:15" x14ac:dyDescent="0.25">
      <c r="A20" s="5">
        <v>16</v>
      </c>
      <c r="B20" s="5" t="s">
        <v>43</v>
      </c>
      <c r="C20" s="5">
        <v>7</v>
      </c>
      <c r="D20" s="5" t="s">
        <v>44</v>
      </c>
      <c r="E20" s="5" t="s">
        <v>45</v>
      </c>
      <c r="F20" s="5">
        <v>32</v>
      </c>
      <c r="G20" s="5" t="s">
        <v>59</v>
      </c>
      <c r="H20" s="6">
        <v>17.45</v>
      </c>
      <c r="I20" s="5">
        <v>29</v>
      </c>
      <c r="J20" s="5">
        <v>0</v>
      </c>
      <c r="K20" s="27">
        <f t="shared" si="0"/>
        <v>3.49</v>
      </c>
      <c r="L20" s="27">
        <f t="shared" si="1"/>
        <v>506.04999999999995</v>
      </c>
      <c r="M20" s="27">
        <f t="shared" si="2"/>
        <v>0</v>
      </c>
      <c r="N20"/>
    </row>
    <row r="21" spans="1:15" x14ac:dyDescent="0.25">
      <c r="A21" s="5">
        <v>17</v>
      </c>
      <c r="B21" s="5" t="s">
        <v>46</v>
      </c>
      <c r="C21" s="5">
        <v>7</v>
      </c>
      <c r="D21" s="5" t="s">
        <v>27</v>
      </c>
      <c r="E21" s="5" t="s">
        <v>47</v>
      </c>
      <c r="F21" s="5">
        <v>20</v>
      </c>
      <c r="G21" s="5" t="s">
        <v>59</v>
      </c>
      <c r="H21" s="6">
        <v>39</v>
      </c>
      <c r="I21" s="5">
        <v>0</v>
      </c>
      <c r="J21" s="5">
        <v>0</v>
      </c>
      <c r="K21" s="27">
        <f t="shared" si="0"/>
        <v>7.8000000000000007</v>
      </c>
      <c r="L21" s="27">
        <f t="shared" si="1"/>
        <v>0</v>
      </c>
      <c r="M21" s="27">
        <f t="shared" si="2"/>
        <v>0</v>
      </c>
      <c r="N21"/>
    </row>
    <row r="22" spans="1:15" x14ac:dyDescent="0.25">
      <c r="A22" s="5">
        <v>18</v>
      </c>
      <c r="B22" s="5" t="s">
        <v>48</v>
      </c>
      <c r="C22" s="5">
        <v>7</v>
      </c>
      <c r="D22" s="5" t="s">
        <v>30</v>
      </c>
      <c r="E22" s="5" t="s">
        <v>49</v>
      </c>
      <c r="F22" s="5">
        <v>16</v>
      </c>
      <c r="G22" s="5" t="s">
        <v>60</v>
      </c>
      <c r="H22" s="6">
        <v>62.5</v>
      </c>
      <c r="I22" s="5">
        <v>42</v>
      </c>
      <c r="J22" s="5">
        <v>0</v>
      </c>
      <c r="K22" s="27">
        <f t="shared" si="0"/>
        <v>12.5</v>
      </c>
      <c r="L22" s="27">
        <f t="shared" si="1"/>
        <v>2625</v>
      </c>
      <c r="M22" s="27">
        <f t="shared" si="2"/>
        <v>0</v>
      </c>
      <c r="N22"/>
    </row>
    <row r="23" spans="1:15" x14ac:dyDescent="0.25">
      <c r="A23" s="5">
        <v>19</v>
      </c>
      <c r="B23" s="5" t="s">
        <v>50</v>
      </c>
      <c r="C23" s="5">
        <v>8</v>
      </c>
      <c r="D23" s="5" t="s">
        <v>44</v>
      </c>
      <c r="E23" s="5" t="s">
        <v>51</v>
      </c>
      <c r="F23" s="5">
        <v>120</v>
      </c>
      <c r="G23" s="5" t="s">
        <v>59</v>
      </c>
      <c r="H23" s="6">
        <v>9.1999999999999993</v>
      </c>
      <c r="I23" s="5">
        <v>25</v>
      </c>
      <c r="J23" s="5">
        <v>0</v>
      </c>
      <c r="K23" s="27">
        <f t="shared" si="0"/>
        <v>1.8399999999999999</v>
      </c>
      <c r="L23" s="27">
        <f t="shared" si="1"/>
        <v>229.99999999999997</v>
      </c>
      <c r="M23" s="27">
        <f t="shared" si="2"/>
        <v>0</v>
      </c>
      <c r="N23"/>
    </row>
    <row r="24" spans="1:15" x14ac:dyDescent="0.25">
      <c r="A24" s="5">
        <v>20</v>
      </c>
      <c r="B24" s="5" t="s">
        <v>52</v>
      </c>
      <c r="C24" s="5">
        <v>8</v>
      </c>
      <c r="D24" s="5" t="s">
        <v>44</v>
      </c>
      <c r="E24" s="5" t="s">
        <v>53</v>
      </c>
      <c r="F24" s="5">
        <v>30</v>
      </c>
      <c r="G24" s="5" t="s">
        <v>59</v>
      </c>
      <c r="H24" s="6">
        <v>81</v>
      </c>
      <c r="I24" s="5">
        <v>40</v>
      </c>
      <c r="J24" s="5">
        <v>0</v>
      </c>
      <c r="K24" s="27">
        <f t="shared" si="0"/>
        <v>16.2</v>
      </c>
      <c r="L24" s="27">
        <f t="shared" si="1"/>
        <v>3240</v>
      </c>
      <c r="M24" s="27">
        <f t="shared" si="2"/>
        <v>0</v>
      </c>
      <c r="N24"/>
    </row>
    <row r="25" spans="1:15" x14ac:dyDescent="0.25">
      <c r="H25" s="6"/>
      <c r="N25"/>
    </row>
    <row r="26" spans="1:15" x14ac:dyDescent="0.25">
      <c r="H26" s="6"/>
      <c r="L26" s="14"/>
      <c r="M26" s="14"/>
      <c r="N26"/>
    </row>
    <row r="27" spans="1:15" x14ac:dyDescent="0.25">
      <c r="H27" s="6"/>
      <c r="L27" s="14"/>
      <c r="M27" s="14"/>
      <c r="N27"/>
      <c r="O27" s="15"/>
    </row>
    <row r="28" spans="1:15" x14ac:dyDescent="0.25">
      <c r="H28" s="6"/>
      <c r="L28" s="14"/>
      <c r="M28" s="14"/>
      <c r="N28"/>
    </row>
    <row r="29" spans="1:15" x14ac:dyDescent="0.25">
      <c r="H29" s="6"/>
      <c r="N29" s="15"/>
    </row>
    <row r="30" spans="1:15" x14ac:dyDescent="0.25">
      <c r="H30" s="6"/>
    </row>
    <row r="31" spans="1:15" x14ac:dyDescent="0.25">
      <c r="H31" s="6"/>
    </row>
    <row r="32" spans="1:15" x14ac:dyDescent="0.25">
      <c r="H32" s="6"/>
    </row>
    <row r="33" spans="8:8" x14ac:dyDescent="0.25">
      <c r="H33" s="6"/>
    </row>
    <row r="34" spans="8:8" x14ac:dyDescent="0.25">
      <c r="H34" s="6"/>
    </row>
    <row r="35" spans="8:8" x14ac:dyDescent="0.25">
      <c r="H35" s="6"/>
    </row>
    <row r="36" spans="8:8" x14ac:dyDescent="0.25">
      <c r="H36" s="6"/>
    </row>
    <row r="37" spans="8:8" x14ac:dyDescent="0.25">
      <c r="H37" s="6"/>
    </row>
    <row r="38" spans="8:8" x14ac:dyDescent="0.25">
      <c r="H38" s="6"/>
    </row>
    <row r="39" spans="8:8" x14ac:dyDescent="0.25">
      <c r="H39" s="6"/>
    </row>
    <row r="40" spans="8:8" x14ac:dyDescent="0.25">
      <c r="H40" s="6"/>
    </row>
    <row r="41" spans="8:8" x14ac:dyDescent="0.25">
      <c r="H41" s="6"/>
    </row>
    <row r="42" spans="8:8" x14ac:dyDescent="0.25">
      <c r="H42" s="6"/>
    </row>
    <row r="43" spans="8:8" x14ac:dyDescent="0.25">
      <c r="H43" s="6"/>
    </row>
    <row r="44" spans="8:8" x14ac:dyDescent="0.25">
      <c r="H44" s="6"/>
    </row>
    <row r="45" spans="8:8" x14ac:dyDescent="0.25">
      <c r="H45" s="6"/>
    </row>
    <row r="46" spans="8:8" x14ac:dyDescent="0.25">
      <c r="H46" s="6"/>
    </row>
    <row r="47" spans="8:8" x14ac:dyDescent="0.25">
      <c r="H47" s="6"/>
    </row>
    <row r="48" spans="8:8" x14ac:dyDescent="0.25">
      <c r="H48" s="6"/>
    </row>
    <row r="49" spans="8:8" x14ac:dyDescent="0.25">
      <c r="H49" s="6"/>
    </row>
    <row r="50" spans="8:8" x14ac:dyDescent="0.25">
      <c r="H50" s="6"/>
    </row>
    <row r="51" spans="8:8" x14ac:dyDescent="0.25">
      <c r="H51" s="6"/>
    </row>
    <row r="52" spans="8:8" x14ac:dyDescent="0.25">
      <c r="H52" s="6"/>
    </row>
    <row r="53" spans="8:8" x14ac:dyDescent="0.25">
      <c r="H53" s="6"/>
    </row>
    <row r="54" spans="8:8" x14ac:dyDescent="0.25">
      <c r="H54" s="6"/>
    </row>
    <row r="55" spans="8:8" x14ac:dyDescent="0.25">
      <c r="H55" s="6"/>
    </row>
    <row r="56" spans="8:8" x14ac:dyDescent="0.25">
      <c r="H56" s="6"/>
    </row>
    <row r="57" spans="8:8" x14ac:dyDescent="0.25">
      <c r="H57" s="6"/>
    </row>
    <row r="58" spans="8:8" x14ac:dyDescent="0.25">
      <c r="H58" s="6"/>
    </row>
    <row r="59" spans="8:8" x14ac:dyDescent="0.25">
      <c r="H59" s="6"/>
    </row>
    <row r="60" spans="8:8" x14ac:dyDescent="0.25">
      <c r="H60" s="6"/>
    </row>
    <row r="61" spans="8:8" x14ac:dyDescent="0.25">
      <c r="H61" s="6"/>
    </row>
    <row r="62" spans="8:8" x14ac:dyDescent="0.25">
      <c r="H62" s="6"/>
    </row>
    <row r="63" spans="8:8" x14ac:dyDescent="0.25">
      <c r="H63" s="6"/>
    </row>
    <row r="64" spans="8:8" x14ac:dyDescent="0.25">
      <c r="H64" s="6"/>
    </row>
    <row r="65" spans="8:8" x14ac:dyDescent="0.25">
      <c r="H65" s="6"/>
    </row>
    <row r="66" spans="8:8" x14ac:dyDescent="0.25">
      <c r="H66" s="6"/>
    </row>
    <row r="67" spans="8:8" x14ac:dyDescent="0.25">
      <c r="H67" s="6"/>
    </row>
    <row r="68" spans="8:8" x14ac:dyDescent="0.25">
      <c r="H68" s="6"/>
    </row>
    <row r="69" spans="8:8" x14ac:dyDescent="0.25">
      <c r="H69" s="6"/>
    </row>
    <row r="70" spans="8:8" x14ac:dyDescent="0.25">
      <c r="H70" s="6"/>
    </row>
    <row r="71" spans="8:8" x14ac:dyDescent="0.25">
      <c r="H71" s="6"/>
    </row>
    <row r="72" spans="8:8" x14ac:dyDescent="0.25">
      <c r="H72" s="6"/>
    </row>
    <row r="73" spans="8:8" x14ac:dyDescent="0.25">
      <c r="H73" s="6"/>
    </row>
    <row r="74" spans="8:8" x14ac:dyDescent="0.25">
      <c r="H74" s="6"/>
    </row>
    <row r="75" spans="8:8" x14ac:dyDescent="0.25">
      <c r="H75" s="6"/>
    </row>
    <row r="76" spans="8:8" x14ac:dyDescent="0.25">
      <c r="H76" s="6"/>
    </row>
    <row r="77" spans="8:8" x14ac:dyDescent="0.25">
      <c r="H77" s="6"/>
    </row>
    <row r="78" spans="8:8" x14ac:dyDescent="0.25">
      <c r="H78" s="6"/>
    </row>
    <row r="79" spans="8:8" x14ac:dyDescent="0.25">
      <c r="H79" s="6"/>
    </row>
    <row r="80" spans="8:8" x14ac:dyDescent="0.25">
      <c r="H80" s="6"/>
    </row>
    <row r="81" spans="8:8" x14ac:dyDescent="0.25">
      <c r="H81" s="6"/>
    </row>
  </sheetData>
  <pageMargins left="0.78740157499999996" right="0.78740157499999996" top="0.984251969" bottom="0.984251969" header="0.5" footer="0.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2:I44"/>
  <sheetViews>
    <sheetView topLeftCell="A10" workbookViewId="0">
      <selection activeCell="K42" sqref="K42"/>
    </sheetView>
  </sheetViews>
  <sheetFormatPr baseColWidth="10" defaultRowHeight="15" x14ac:dyDescent="0.25"/>
  <cols>
    <col min="1" max="1" width="17.7109375" bestFit="1" customWidth="1"/>
    <col min="2" max="2" width="34.5703125" customWidth="1"/>
    <col min="3" max="3" width="18.5703125" customWidth="1"/>
    <col min="4" max="4" width="17.42578125" customWidth="1"/>
    <col min="5" max="5" width="14.85546875" customWidth="1"/>
    <col min="6" max="6" width="21.5703125" customWidth="1"/>
  </cols>
  <sheetData>
    <row r="2" spans="1:6" x14ac:dyDescent="0.25">
      <c r="A2" s="19" t="s">
        <v>132</v>
      </c>
    </row>
    <row r="3" spans="1:6" x14ac:dyDescent="0.25">
      <c r="B3" s="9" t="s">
        <v>169</v>
      </c>
    </row>
    <row r="4" spans="1:6" x14ac:dyDescent="0.25">
      <c r="C4" t="s">
        <v>76</v>
      </c>
      <c r="D4" t="s">
        <v>75</v>
      </c>
      <c r="E4" t="s">
        <v>58</v>
      </c>
      <c r="F4" t="s">
        <v>77</v>
      </c>
    </row>
    <row r="5" spans="1:6" x14ac:dyDescent="0.25">
      <c r="C5" s="8">
        <f ca="1">TODAY()</f>
        <v>42438</v>
      </c>
      <c r="D5" s="3">
        <v>3</v>
      </c>
      <c r="E5" t="s">
        <v>155</v>
      </c>
      <c r="F5" s="37">
        <f ca="1">C5+D5</f>
        <v>42441</v>
      </c>
    </row>
    <row r="6" spans="1:6" x14ac:dyDescent="0.25">
      <c r="C6" s="8">
        <v>40311</v>
      </c>
      <c r="D6" s="13">
        <f>F6-C6</f>
        <v>4</v>
      </c>
      <c r="E6" t="s">
        <v>155</v>
      </c>
      <c r="F6" s="8">
        <v>40315</v>
      </c>
    </row>
    <row r="7" spans="1:6" x14ac:dyDescent="0.25">
      <c r="C7" s="37">
        <f>F7-D7</f>
        <v>40555</v>
      </c>
      <c r="D7" s="3">
        <v>5</v>
      </c>
      <c r="E7" t="s">
        <v>155</v>
      </c>
      <c r="F7" s="8">
        <v>40560</v>
      </c>
    </row>
    <row r="8" spans="1:6" x14ac:dyDescent="0.25">
      <c r="C8" s="8">
        <f ca="1">TODAY()</f>
        <v>42438</v>
      </c>
      <c r="D8" s="3">
        <v>3</v>
      </c>
      <c r="E8" t="s">
        <v>156</v>
      </c>
      <c r="F8" s="37">
        <f ca="1">C8+D8*7</f>
        <v>42459</v>
      </c>
    </row>
    <row r="9" spans="1:6" x14ac:dyDescent="0.25">
      <c r="B9" s="7"/>
      <c r="C9" s="8"/>
      <c r="D9" s="8"/>
    </row>
    <row r="10" spans="1:6" x14ac:dyDescent="0.25">
      <c r="B10" s="9" t="s">
        <v>65</v>
      </c>
      <c r="E10" s="3"/>
    </row>
    <row r="11" spans="1:6" x14ac:dyDescent="0.25">
      <c r="C11" s="2">
        <v>33829</v>
      </c>
      <c r="D11" s="13">
        <f ca="1">ROUNDDOWN(YEARFRAC(TODAY(),C11,1),0)</f>
        <v>23</v>
      </c>
      <c r="E11" s="3"/>
    </row>
    <row r="12" spans="1:6" x14ac:dyDescent="0.25">
      <c r="B12" s="9" t="s">
        <v>88</v>
      </c>
      <c r="E12" s="3"/>
    </row>
    <row r="13" spans="1:6" x14ac:dyDescent="0.25">
      <c r="C13" s="2">
        <f ca="1">TODAY()</f>
        <v>42438</v>
      </c>
      <c r="D13" s="38">
        <f ca="1">DATE(YEAR(C13),MONTH(C13)+2,1)-1</f>
        <v>42490</v>
      </c>
      <c r="E13" s="3"/>
    </row>
    <row r="14" spans="1:6" x14ac:dyDescent="0.25">
      <c r="B14" s="7"/>
      <c r="C14" s="8"/>
      <c r="D14" s="8"/>
    </row>
    <row r="15" spans="1:6" x14ac:dyDescent="0.25">
      <c r="A15" s="19" t="s">
        <v>85</v>
      </c>
      <c r="B15" s="9"/>
      <c r="C15" t="s">
        <v>61</v>
      </c>
      <c r="D15" t="s">
        <v>62</v>
      </c>
    </row>
    <row r="16" spans="1:6" x14ac:dyDescent="0.25">
      <c r="B16" s="9" t="s">
        <v>82</v>
      </c>
      <c r="C16" t="s">
        <v>83</v>
      </c>
      <c r="D16" t="s">
        <v>84</v>
      </c>
      <c r="E16" s="13" t="str">
        <f>C16&amp;" "&amp;D16</f>
        <v>Hallo Welt</v>
      </c>
    </row>
    <row r="17" spans="1:5" x14ac:dyDescent="0.25">
      <c r="B17" s="9" t="s">
        <v>86</v>
      </c>
      <c r="C17" t="s">
        <v>87</v>
      </c>
      <c r="E17" s="13">
        <f>FIND("O",C17)</f>
        <v>12</v>
      </c>
    </row>
    <row r="18" spans="1:5" x14ac:dyDescent="0.25">
      <c r="B18" s="9" t="s">
        <v>150</v>
      </c>
      <c r="C18" t="s">
        <v>134</v>
      </c>
      <c r="E18" s="13" t="str">
        <f>MID(C18,SEARCH(" ",C18)+1,999)</f>
        <v>Müller</v>
      </c>
    </row>
    <row r="20" spans="1:5" x14ac:dyDescent="0.25">
      <c r="A20" s="19" t="s">
        <v>78</v>
      </c>
    </row>
    <row r="21" spans="1:5" x14ac:dyDescent="0.25">
      <c r="B21" t="s">
        <v>79</v>
      </c>
    </row>
    <row r="22" spans="1:5" x14ac:dyDescent="0.25">
      <c r="C22" t="s">
        <v>61</v>
      </c>
      <c r="D22" t="s">
        <v>62</v>
      </c>
      <c r="E22" t="s">
        <v>64</v>
      </c>
    </row>
    <row r="23" spans="1:5" x14ac:dyDescent="0.25">
      <c r="C23">
        <v>5</v>
      </c>
      <c r="D23">
        <v>3</v>
      </c>
      <c r="E23">
        <v>17</v>
      </c>
    </row>
    <row r="24" spans="1:5" x14ac:dyDescent="0.25">
      <c r="B24" s="9" t="s">
        <v>80</v>
      </c>
      <c r="C24" s="13" t="b">
        <f>C23&gt;D23</f>
        <v>1</v>
      </c>
    </row>
    <row r="25" spans="1:5" x14ac:dyDescent="0.25">
      <c r="B25" s="9" t="s">
        <v>109</v>
      </c>
      <c r="C25" s="13" t="b">
        <f>E23&lt;=D23</f>
        <v>0</v>
      </c>
    </row>
    <row r="26" spans="1:5" x14ac:dyDescent="0.25">
      <c r="B26" s="9" t="s">
        <v>81</v>
      </c>
      <c r="C26" s="13" t="b">
        <f>AND(C22&gt;D22,E22&gt;D22)</f>
        <v>0</v>
      </c>
    </row>
    <row r="28" spans="1:5" x14ac:dyDescent="0.25">
      <c r="A28" s="19" t="s">
        <v>133</v>
      </c>
      <c r="B28" s="9" t="s">
        <v>149</v>
      </c>
    </row>
    <row r="29" spans="1:5" x14ac:dyDescent="0.25">
      <c r="C29" s="11">
        <v>4</v>
      </c>
      <c r="D29" s="13">
        <f>IF(ISNUMBER(C29),C29+5,"Keine Zahl!")</f>
        <v>9</v>
      </c>
    </row>
    <row r="30" spans="1:5" x14ac:dyDescent="0.25">
      <c r="C30" s="11">
        <v>-7</v>
      </c>
      <c r="D30" s="13">
        <f t="shared" ref="D30:D34" si="0">IF(ISNUMBER(C30),C30+5,"Keine Zahl!")</f>
        <v>-2</v>
      </c>
    </row>
    <row r="31" spans="1:5" x14ac:dyDescent="0.25">
      <c r="C31" s="11" t="s">
        <v>91</v>
      </c>
      <c r="D31" s="13" t="str">
        <f t="shared" si="0"/>
        <v>Keine Zahl!</v>
      </c>
    </row>
    <row r="32" spans="1:5" x14ac:dyDescent="0.25">
      <c r="C32" s="11" t="s">
        <v>92</v>
      </c>
      <c r="D32" s="13" t="str">
        <f t="shared" si="0"/>
        <v>Keine Zahl!</v>
      </c>
    </row>
    <row r="33" spans="3:9" ht="15" customHeight="1" x14ac:dyDescent="0.25">
      <c r="C33" s="12">
        <v>40940</v>
      </c>
      <c r="D33" s="13">
        <f t="shared" si="0"/>
        <v>40945</v>
      </c>
      <c r="F33" s="43" t="s">
        <v>173</v>
      </c>
      <c r="G33" s="43"/>
      <c r="H33" s="43"/>
      <c r="I33" s="43"/>
    </row>
    <row r="34" spans="3:9" x14ac:dyDescent="0.25">
      <c r="C34" s="11" t="b">
        <v>1</v>
      </c>
      <c r="D34" s="13" t="str">
        <f t="shared" si="0"/>
        <v>Keine Zahl!</v>
      </c>
      <c r="F34" s="43"/>
      <c r="G34" s="43"/>
      <c r="H34" s="43"/>
      <c r="I34" s="43"/>
    </row>
    <row r="35" spans="3:9" x14ac:dyDescent="0.25">
      <c r="F35" s="43"/>
      <c r="G35" s="43"/>
      <c r="H35" s="43"/>
      <c r="I35" s="43"/>
    </row>
    <row r="36" spans="3:9" x14ac:dyDescent="0.25">
      <c r="F36" s="43"/>
      <c r="G36" s="43"/>
      <c r="H36" s="43"/>
      <c r="I36" s="43"/>
    </row>
    <row r="37" spans="3:9" x14ac:dyDescent="0.25">
      <c r="F37" s="5"/>
      <c r="G37" s="5" t="s">
        <v>172</v>
      </c>
      <c r="H37" s="5" t="s">
        <v>171</v>
      </c>
    </row>
    <row r="38" spans="3:9" x14ac:dyDescent="0.25">
      <c r="F38" s="2">
        <f ca="1">TODAY()</f>
        <v>42438</v>
      </c>
      <c r="G38" s="5" t="str">
        <f ca="1">CELL("format",F38)</f>
        <v>D1</v>
      </c>
      <c r="H38" s="5" t="b">
        <f ca="1">AND(ISNUMBER(F38),LEFT(CELL("format",F38),1)="D")</f>
        <v>1</v>
      </c>
    </row>
    <row r="39" spans="3:9" x14ac:dyDescent="0.25">
      <c r="F39" s="22">
        <f ca="1">NOW()</f>
        <v>42438.871050694448</v>
      </c>
      <c r="G39" s="5" t="str">
        <f ca="1">CELL("format",F39)</f>
        <v>D1</v>
      </c>
      <c r="H39" s="5" t="b">
        <f ca="1">AND(ISNUMBER(F39),LEFT(CELL("format",F39),1)="D")</f>
        <v>1</v>
      </c>
      <c r="I39" s="5"/>
    </row>
    <row r="40" spans="3:9" x14ac:dyDescent="0.25">
      <c r="F40" s="39">
        <f t="shared" ref="F40" ca="1" si="1">TODAY()</f>
        <v>42438</v>
      </c>
      <c r="G40" s="5" t="str">
        <f ca="1">CELL("format",F40)</f>
        <v>S</v>
      </c>
      <c r="H40" s="5" t="b">
        <f t="shared" ref="H40:H41" ca="1" si="2">AND(ISNUMBER(F40),LEFT(CELL("format",F40),1)="D")</f>
        <v>0</v>
      </c>
      <c r="I40" s="5"/>
    </row>
    <row r="41" spans="3:9" x14ac:dyDescent="0.25">
      <c r="F41" s="41">
        <f ca="1">NOW()</f>
        <v>42438.871050694448</v>
      </c>
      <c r="G41" s="5" t="str">
        <f ca="1">CELL("format",F41)</f>
        <v>S</v>
      </c>
      <c r="H41" s="5" t="b">
        <f t="shared" ca="1" si="2"/>
        <v>0</v>
      </c>
      <c r="I41" s="5"/>
    </row>
    <row r="42" spans="3:9" x14ac:dyDescent="0.25">
      <c r="F42" s="40">
        <f ca="1">NOW()</f>
        <v>42438.871050694448</v>
      </c>
      <c r="G42" s="5" t="str">
        <f ca="1">CELL("format",F42)</f>
        <v>U3</v>
      </c>
      <c r="H42" s="5" t="b">
        <f ca="1">AND(ISNUMBER(F42),LEFT(CELL("format",F42),1)="D")</f>
        <v>0</v>
      </c>
      <c r="I42" s="5"/>
    </row>
    <row r="43" spans="3:9" x14ac:dyDescent="0.25">
      <c r="F43" s="3">
        <v>3</v>
      </c>
      <c r="G43" s="5" t="str">
        <f ca="1">CELL("format",F43)</f>
        <v>S</v>
      </c>
      <c r="H43" s="5" t="b">
        <f ca="1">AND(ISNUMBER(F43),LEFT(CELL("format",F43),1)="D")</f>
        <v>0</v>
      </c>
      <c r="I43" s="5"/>
    </row>
    <row r="44" spans="3:9" x14ac:dyDescent="0.25">
      <c r="F44" s="42">
        <v>0.1</v>
      </c>
      <c r="G44" s="5" t="str">
        <f ca="1">CELL("format",F44)</f>
        <v>P0</v>
      </c>
      <c r="H44" s="5" t="b">
        <f ca="1">AND(ISNUMBER(F44),LEFT(CELL("format",F44),1)="D")</f>
        <v>0</v>
      </c>
      <c r="I44" s="5"/>
    </row>
  </sheetData>
  <mergeCells count="1">
    <mergeCell ref="F33:I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D18"/>
  <sheetViews>
    <sheetView workbookViewId="0">
      <selection activeCell="D16" sqref="D16"/>
    </sheetView>
  </sheetViews>
  <sheetFormatPr baseColWidth="10" defaultRowHeight="15" x14ac:dyDescent="0.25"/>
  <sheetData>
    <row r="1" spans="1:4" ht="15.75" x14ac:dyDescent="0.3">
      <c r="A1" s="35" t="s">
        <v>118</v>
      </c>
      <c r="B1" s="35"/>
      <c r="C1" s="35"/>
      <c r="D1" s="20" t="s">
        <v>139</v>
      </c>
    </row>
    <row r="2" spans="1:4" s="5" customFormat="1" x14ac:dyDescent="0.25"/>
    <row r="3" spans="1:4" x14ac:dyDescent="0.25">
      <c r="A3" s="17"/>
      <c r="B3" s="17" t="s">
        <v>121</v>
      </c>
      <c r="C3" s="17" t="s">
        <v>122</v>
      </c>
    </row>
    <row r="4" spans="1:4" x14ac:dyDescent="0.25">
      <c r="B4" t="s">
        <v>98</v>
      </c>
      <c r="C4">
        <v>15</v>
      </c>
    </row>
    <row r="5" spans="1:4" x14ac:dyDescent="0.25">
      <c r="B5" t="s">
        <v>98</v>
      </c>
      <c r="C5">
        <v>13</v>
      </c>
    </row>
    <row r="6" spans="1:4" x14ac:dyDescent="0.25">
      <c r="B6" t="s">
        <v>119</v>
      </c>
      <c r="C6">
        <v>27</v>
      </c>
    </row>
    <row r="7" spans="1:4" x14ac:dyDescent="0.25">
      <c r="B7" t="s">
        <v>119</v>
      </c>
      <c r="C7">
        <v>30</v>
      </c>
    </row>
    <row r="8" spans="1:4" x14ac:dyDescent="0.25">
      <c r="B8" t="s">
        <v>119</v>
      </c>
      <c r="C8">
        <v>12</v>
      </c>
    </row>
    <row r="9" spans="1:4" x14ac:dyDescent="0.25">
      <c r="B9" t="s">
        <v>120</v>
      </c>
      <c r="C9">
        <v>1</v>
      </c>
    </row>
    <row r="11" spans="1:4" x14ac:dyDescent="0.25">
      <c r="A11" s="9" t="s">
        <v>127</v>
      </c>
      <c r="B11" s="9" t="s">
        <v>128</v>
      </c>
      <c r="C11" s="9" t="s">
        <v>129</v>
      </c>
    </row>
    <row r="12" spans="1:4" x14ac:dyDescent="0.25">
      <c r="A12" t="s">
        <v>98</v>
      </c>
      <c r="B12" s="1">
        <f>COUNTIFS($B$4:$B$9,A12)</f>
        <v>2</v>
      </c>
      <c r="C12" s="1">
        <f>SUMIFS($C$4:$C$9,$B$4:$B$9,A12)</f>
        <v>28</v>
      </c>
    </row>
    <row r="13" spans="1:4" x14ac:dyDescent="0.25">
      <c r="A13" t="s">
        <v>119</v>
      </c>
      <c r="B13" s="1">
        <f t="shared" ref="B13:B16" si="0">COUNTIFS($B$4:$B$9,A13)</f>
        <v>3</v>
      </c>
      <c r="C13" s="1">
        <f t="shared" ref="C13:C14" si="1">SUMIFS($C$4:$C$9,$B$4:$B$9,A13)</f>
        <v>69</v>
      </c>
    </row>
    <row r="14" spans="1:4" x14ac:dyDescent="0.25">
      <c r="A14" t="s">
        <v>120</v>
      </c>
      <c r="B14" s="1">
        <f t="shared" si="0"/>
        <v>1</v>
      </c>
      <c r="C14" s="1">
        <f t="shared" si="1"/>
        <v>1</v>
      </c>
    </row>
    <row r="15" spans="1:4" s="5" customFormat="1" x14ac:dyDescent="0.25"/>
    <row r="16" spans="1:4" s="5" customFormat="1" x14ac:dyDescent="0.25">
      <c r="A16" s="18" t="s">
        <v>130</v>
      </c>
      <c r="B16" s="1">
        <f>COUNTIFS($C$4:$C$9,A16)</f>
        <v>2</v>
      </c>
      <c r="C16" s="1">
        <f>SUMIFS($C$4:$C$9,$C$4:$C$9,A16)</f>
        <v>57</v>
      </c>
      <c r="D16" s="5" t="s">
        <v>176</v>
      </c>
    </row>
    <row r="17" spans="1:4" s="5" customFormat="1" x14ac:dyDescent="0.25">
      <c r="C17" s="1">
        <f>SUMIFS($C$4:$C$9,$C$4:$C$9,"&gt;15")</f>
        <v>57</v>
      </c>
      <c r="D17" s="5" t="s">
        <v>174</v>
      </c>
    </row>
    <row r="18" spans="1:4" x14ac:dyDescent="0.25">
      <c r="A18" s="5">
        <v>15</v>
      </c>
      <c r="C18" s="1">
        <f>SUMIFS($C$4:$C$9,$C$4:$C$9,"&gt;" &amp; A18)</f>
        <v>57</v>
      </c>
      <c r="D18" t="s">
        <v>175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1" sqref="B11:D15"/>
    </sheetView>
  </sheetViews>
  <sheetFormatPr baseColWidth="10" defaultRowHeight="15" x14ac:dyDescent="0.25"/>
  <cols>
    <col min="1" max="16384" width="11.42578125" style="5"/>
  </cols>
  <sheetData>
    <row r="1" spans="1:4" ht="15.75" x14ac:dyDescent="0.3">
      <c r="A1" s="35" t="s">
        <v>123</v>
      </c>
      <c r="B1" s="35"/>
      <c r="C1" s="35"/>
      <c r="D1" s="20" t="s">
        <v>138</v>
      </c>
    </row>
    <row r="3" spans="1:4" x14ac:dyDescent="0.25">
      <c r="A3" s="17" t="s">
        <v>121</v>
      </c>
      <c r="B3" s="17" t="s">
        <v>122</v>
      </c>
      <c r="C3" s="17" t="s">
        <v>62</v>
      </c>
    </row>
    <row r="4" spans="1:4" x14ac:dyDescent="0.25">
      <c r="A4" s="5">
        <v>5</v>
      </c>
      <c r="B4" s="5" t="s">
        <v>98</v>
      </c>
      <c r="C4" s="5" t="s">
        <v>89</v>
      </c>
    </row>
    <row r="5" spans="1:4" x14ac:dyDescent="0.25">
      <c r="A5" s="5">
        <v>10</v>
      </c>
      <c r="B5" s="5" t="s">
        <v>119</v>
      </c>
      <c r="C5" s="5" t="s">
        <v>89</v>
      </c>
    </row>
    <row r="6" spans="1:4" x14ac:dyDescent="0.25">
      <c r="A6" s="5">
        <v>20</v>
      </c>
      <c r="B6" s="5" t="s">
        <v>119</v>
      </c>
      <c r="C6" s="5" t="s">
        <v>90</v>
      </c>
    </row>
    <row r="7" spans="1:4" x14ac:dyDescent="0.25">
      <c r="A7" s="5">
        <v>50</v>
      </c>
      <c r="B7" s="5" t="s">
        <v>120</v>
      </c>
      <c r="C7" s="5" t="s">
        <v>90</v>
      </c>
    </row>
    <row r="10" spans="1:4" x14ac:dyDescent="0.25">
      <c r="A10" s="9" t="s">
        <v>124</v>
      </c>
      <c r="B10" s="9" t="s">
        <v>125</v>
      </c>
      <c r="C10" s="9" t="s">
        <v>126</v>
      </c>
      <c r="D10" s="9" t="s">
        <v>131</v>
      </c>
    </row>
    <row r="11" spans="1:4" x14ac:dyDescent="0.25">
      <c r="A11" s="5">
        <v>7</v>
      </c>
      <c r="B11" s="1" t="str">
        <f>VLOOKUP(A11,$A$4:$C$7,2,TRUE)</f>
        <v>a</v>
      </c>
      <c r="C11" s="1" t="e">
        <f>VLOOKUP(A11,$A$4:$C$7,2,FALSE)</f>
        <v>#N/A</v>
      </c>
      <c r="D11" s="1" t="e">
        <f>VLOOKUP(A11,$A$4:$C$7,3,FALSE)</f>
        <v>#N/A</v>
      </c>
    </row>
    <row r="12" spans="1:4" x14ac:dyDescent="0.25">
      <c r="A12" s="5">
        <v>10</v>
      </c>
      <c r="B12" s="1" t="str">
        <f t="shared" ref="B12:B15" si="0">VLOOKUP(A12,$A$4:$C$7,2,TRUE)</f>
        <v>b</v>
      </c>
      <c r="C12" s="1" t="str">
        <f t="shared" ref="C12:C15" si="1">VLOOKUP(A12,$A$4:$C$7,2,FALSE)</f>
        <v>b</v>
      </c>
      <c r="D12" s="1" t="str">
        <f t="shared" ref="D12:D15" si="2">VLOOKUP(A12,$A$4:$C$7,3,FALSE)</f>
        <v>A</v>
      </c>
    </row>
    <row r="13" spans="1:4" x14ac:dyDescent="0.25">
      <c r="A13" s="5">
        <v>2</v>
      </c>
      <c r="B13" s="1" t="e">
        <f t="shared" si="0"/>
        <v>#N/A</v>
      </c>
      <c r="C13" s="1" t="e">
        <f t="shared" si="1"/>
        <v>#N/A</v>
      </c>
      <c r="D13" s="1" t="e">
        <f t="shared" si="2"/>
        <v>#N/A</v>
      </c>
    </row>
    <row r="14" spans="1:4" x14ac:dyDescent="0.25">
      <c r="A14" s="5">
        <v>100</v>
      </c>
      <c r="B14" s="1" t="str">
        <f t="shared" si="0"/>
        <v>c</v>
      </c>
      <c r="C14" s="1" t="e">
        <f t="shared" si="1"/>
        <v>#N/A</v>
      </c>
      <c r="D14" s="1" t="e">
        <f t="shared" si="2"/>
        <v>#N/A</v>
      </c>
    </row>
    <row r="15" spans="1:4" x14ac:dyDescent="0.25">
      <c r="A15" s="5">
        <v>50</v>
      </c>
      <c r="B15" s="1" t="str">
        <f t="shared" si="0"/>
        <v>c</v>
      </c>
      <c r="C15" s="1" t="str">
        <f t="shared" si="1"/>
        <v>c</v>
      </c>
      <c r="D15" s="1" t="str">
        <f t="shared" si="2"/>
        <v>B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21"/>
  <sheetViews>
    <sheetView workbookViewId="0">
      <selection activeCell="J4" sqref="J4"/>
    </sheetView>
  </sheetViews>
  <sheetFormatPr baseColWidth="10" defaultRowHeight="15" x14ac:dyDescent="0.25"/>
  <cols>
    <col min="1" max="1" width="11.42578125" style="5"/>
    <col min="2" max="2" width="12.85546875" style="5" customWidth="1"/>
    <col min="3" max="3" width="13" style="5" customWidth="1"/>
    <col min="4" max="16384" width="11.42578125" style="5"/>
  </cols>
  <sheetData>
    <row r="1" spans="1:7" x14ac:dyDescent="0.25">
      <c r="A1" s="36" t="s">
        <v>137</v>
      </c>
      <c r="B1" s="36"/>
      <c r="C1" s="36"/>
      <c r="D1" s="36"/>
      <c r="G1" s="5" t="s">
        <v>115</v>
      </c>
    </row>
    <row r="2" spans="1:7" ht="15.75" thickBot="1" x14ac:dyDescent="0.3"/>
    <row r="3" spans="1:7" ht="19.5" thickBot="1" x14ac:dyDescent="0.35">
      <c r="A3" s="51" t="s">
        <v>140</v>
      </c>
      <c r="B3" s="52"/>
      <c r="C3" s="52"/>
      <c r="D3" s="53"/>
      <c r="G3" s="9" t="s">
        <v>166</v>
      </c>
    </row>
    <row r="4" spans="1:7" ht="15.75" thickBot="1" x14ac:dyDescent="0.3">
      <c r="A4" s="48" t="s">
        <v>111</v>
      </c>
      <c r="B4" s="49" t="s">
        <v>112</v>
      </c>
      <c r="C4" s="49" t="s">
        <v>113</v>
      </c>
      <c r="D4" s="50" t="s">
        <v>114</v>
      </c>
      <c r="G4" s="5" t="s">
        <v>167</v>
      </c>
    </row>
    <row r="5" spans="1:7" x14ac:dyDescent="0.25">
      <c r="A5" s="54">
        <v>2</v>
      </c>
      <c r="B5" s="47">
        <v>920</v>
      </c>
      <c r="C5" s="46">
        <v>48</v>
      </c>
      <c r="D5" s="55">
        <v>1968</v>
      </c>
    </row>
    <row r="6" spans="1:7" x14ac:dyDescent="0.25">
      <c r="A6" s="56">
        <v>2</v>
      </c>
      <c r="B6" s="45">
        <v>5000</v>
      </c>
      <c r="C6" s="44">
        <v>40</v>
      </c>
      <c r="D6" s="57">
        <v>1958</v>
      </c>
      <c r="G6" s="9" t="s">
        <v>145</v>
      </c>
    </row>
    <row r="7" spans="1:7" x14ac:dyDescent="0.25">
      <c r="A7" s="56">
        <v>1</v>
      </c>
      <c r="B7" s="45">
        <v>322</v>
      </c>
      <c r="C7" s="44">
        <v>18</v>
      </c>
      <c r="D7" s="57">
        <v>1944</v>
      </c>
      <c r="G7" s="5" t="s">
        <v>141</v>
      </c>
    </row>
    <row r="8" spans="1:7" x14ac:dyDescent="0.25">
      <c r="A8" s="56">
        <v>1</v>
      </c>
      <c r="B8" s="45">
        <v>1600</v>
      </c>
      <c r="C8" s="44">
        <v>42</v>
      </c>
      <c r="D8" s="57">
        <v>1966</v>
      </c>
      <c r="G8" s="5" t="s">
        <v>142</v>
      </c>
    </row>
    <row r="9" spans="1:7" x14ac:dyDescent="0.25">
      <c r="A9" s="56">
        <v>2</v>
      </c>
      <c r="B9" s="45">
        <v>2000</v>
      </c>
      <c r="C9" s="44">
        <v>40</v>
      </c>
      <c r="D9" s="57">
        <v>1966</v>
      </c>
      <c r="G9" s="5" t="s">
        <v>143</v>
      </c>
    </row>
    <row r="10" spans="1:7" x14ac:dyDescent="0.25">
      <c r="A10" s="56">
        <v>1</v>
      </c>
      <c r="B10" s="45">
        <v>2350</v>
      </c>
      <c r="C10" s="44">
        <v>45</v>
      </c>
      <c r="D10" s="57">
        <v>1965</v>
      </c>
      <c r="G10" s="5" t="s">
        <v>144</v>
      </c>
    </row>
    <row r="11" spans="1:7" x14ac:dyDescent="0.25">
      <c r="A11" s="56">
        <v>2</v>
      </c>
      <c r="B11" s="45">
        <v>1600</v>
      </c>
      <c r="C11" s="44">
        <v>35</v>
      </c>
      <c r="D11" s="57">
        <v>1952</v>
      </c>
    </row>
    <row r="12" spans="1:7" x14ac:dyDescent="0.25">
      <c r="A12" s="56">
        <v>1</v>
      </c>
      <c r="B12" s="45">
        <v>4500</v>
      </c>
      <c r="C12" s="44">
        <v>65</v>
      </c>
      <c r="D12" s="57">
        <v>1964</v>
      </c>
      <c r="G12" s="9" t="s">
        <v>110</v>
      </c>
    </row>
    <row r="13" spans="1:7" x14ac:dyDescent="0.25">
      <c r="A13" s="56">
        <v>1</v>
      </c>
      <c r="B13" s="45">
        <v>2157</v>
      </c>
      <c r="C13" s="44">
        <v>44</v>
      </c>
      <c r="D13" s="57">
        <v>1975</v>
      </c>
      <c r="G13" s="5" t="s">
        <v>116</v>
      </c>
    </row>
    <row r="14" spans="1:7" x14ac:dyDescent="0.25">
      <c r="A14" s="56">
        <v>2</v>
      </c>
      <c r="B14" s="45">
        <v>1927</v>
      </c>
      <c r="C14" s="44">
        <v>54</v>
      </c>
      <c r="D14" s="57">
        <v>1955</v>
      </c>
    </row>
    <row r="15" spans="1:7" x14ac:dyDescent="0.25">
      <c r="A15" s="56">
        <v>1</v>
      </c>
      <c r="B15" s="45">
        <v>2556</v>
      </c>
      <c r="C15" s="44">
        <v>42</v>
      </c>
      <c r="D15" s="57">
        <v>1975</v>
      </c>
    </row>
    <row r="16" spans="1:7" x14ac:dyDescent="0.25">
      <c r="A16" s="56">
        <v>1</v>
      </c>
      <c r="B16" s="45">
        <v>2000</v>
      </c>
      <c r="C16" s="44">
        <v>40</v>
      </c>
      <c r="D16" s="57">
        <v>1949</v>
      </c>
    </row>
    <row r="17" spans="1:4" x14ac:dyDescent="0.25">
      <c r="A17" s="56">
        <v>1</v>
      </c>
      <c r="B17" s="45">
        <v>3800</v>
      </c>
      <c r="C17" s="44">
        <v>40</v>
      </c>
      <c r="D17" s="57">
        <v>1967</v>
      </c>
    </row>
    <row r="18" spans="1:4" x14ac:dyDescent="0.25">
      <c r="A18" s="56">
        <v>1</v>
      </c>
      <c r="B18" s="45">
        <v>4689</v>
      </c>
      <c r="C18" s="44">
        <v>43</v>
      </c>
      <c r="D18" s="57">
        <v>1961</v>
      </c>
    </row>
    <row r="19" spans="1:4" x14ac:dyDescent="0.25">
      <c r="A19" s="56">
        <v>2</v>
      </c>
      <c r="B19" s="45">
        <v>920</v>
      </c>
      <c r="C19" s="44">
        <v>50</v>
      </c>
      <c r="D19" s="57">
        <v>1982</v>
      </c>
    </row>
    <row r="20" spans="1:4" x14ac:dyDescent="0.25">
      <c r="A20" s="56">
        <v>1</v>
      </c>
      <c r="B20" s="45">
        <v>3400</v>
      </c>
      <c r="C20" s="44">
        <v>40</v>
      </c>
      <c r="D20" s="57">
        <v>1959</v>
      </c>
    </row>
    <row r="21" spans="1:4" ht="15.75" thickBot="1" x14ac:dyDescent="0.3">
      <c r="A21" s="58">
        <v>1</v>
      </c>
      <c r="B21" s="59">
        <v>322</v>
      </c>
      <c r="C21" s="60">
        <v>12</v>
      </c>
      <c r="D21" s="61">
        <v>1939</v>
      </c>
    </row>
  </sheetData>
  <mergeCells count="2">
    <mergeCell ref="A1:D1"/>
    <mergeCell ref="A3:D3"/>
  </mergeCells>
  <conditionalFormatting sqref="B5:B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{C9DC2D35-146F-4C27-B0A5-065123DCDC6E}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DC2D35-146F-4C27-B0A5-065123DCDC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B5:B21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13"/>
  <sheetViews>
    <sheetView zoomScale="85" zoomScaleNormal="85" workbookViewId="0">
      <selection activeCell="D1" sqref="D1:D5"/>
    </sheetView>
  </sheetViews>
  <sheetFormatPr baseColWidth="10" defaultRowHeight="15" x14ac:dyDescent="0.25"/>
  <cols>
    <col min="1" max="1" width="22.7109375" style="5" customWidth="1"/>
    <col min="2" max="5" width="14.7109375" style="5" customWidth="1"/>
    <col min="6" max="7" width="11.42578125" style="5"/>
    <col min="8" max="8" width="22.85546875" style="5" customWidth="1"/>
    <col min="9" max="16384" width="11.42578125" style="5"/>
  </cols>
  <sheetData>
    <row r="1" spans="1:9" x14ac:dyDescent="0.25">
      <c r="A1" s="5" t="s">
        <v>99</v>
      </c>
      <c r="B1" s="11" t="s">
        <v>100</v>
      </c>
      <c r="C1" s="11" t="s">
        <v>101</v>
      </c>
      <c r="D1" s="11" t="s">
        <v>102</v>
      </c>
      <c r="E1" s="11" t="s">
        <v>103</v>
      </c>
      <c r="I1" s="9" t="s">
        <v>152</v>
      </c>
    </row>
    <row r="2" spans="1:9" x14ac:dyDescent="0.25">
      <c r="A2" s="5" t="s">
        <v>104</v>
      </c>
      <c r="B2" s="14">
        <v>4796.3999999999996</v>
      </c>
      <c r="C2" s="14">
        <v>4568</v>
      </c>
      <c r="D2" s="14">
        <v>5036.22</v>
      </c>
      <c r="E2" s="14">
        <v>5288.030999999999</v>
      </c>
      <c r="I2" s="5" t="s">
        <v>153</v>
      </c>
    </row>
    <row r="3" spans="1:9" x14ac:dyDescent="0.25">
      <c r="A3" s="5" t="s">
        <v>105</v>
      </c>
      <c r="B3" s="14">
        <v>1563</v>
      </c>
      <c r="C3" s="14">
        <v>1400</v>
      </c>
      <c r="D3" s="14">
        <v>1230</v>
      </c>
      <c r="E3" s="14">
        <v>1260</v>
      </c>
      <c r="I3" s="5" t="s">
        <v>157</v>
      </c>
    </row>
    <row r="4" spans="1:9" x14ac:dyDescent="0.25">
      <c r="A4" s="5" t="s">
        <v>106</v>
      </c>
      <c r="B4" s="14">
        <v>2800</v>
      </c>
      <c r="C4" s="14">
        <v>3250</v>
      </c>
      <c r="D4" s="14">
        <v>3220</v>
      </c>
      <c r="E4" s="14">
        <v>3730</v>
      </c>
    </row>
    <row r="5" spans="1:9" x14ac:dyDescent="0.25">
      <c r="A5" s="5" t="s">
        <v>107</v>
      </c>
      <c r="B5" s="14">
        <v>3975</v>
      </c>
      <c r="C5" s="14">
        <v>5007.3552</v>
      </c>
      <c r="D5" s="14">
        <v>4293</v>
      </c>
      <c r="E5" s="14">
        <v>4636.4399999999996</v>
      </c>
    </row>
    <row r="6" spans="1:9" x14ac:dyDescent="0.25">
      <c r="A6" s="5" t="s">
        <v>160</v>
      </c>
      <c r="B6" s="3">
        <v>95</v>
      </c>
      <c r="C6" s="3">
        <v>102</v>
      </c>
      <c r="D6" s="3">
        <v>105</v>
      </c>
      <c r="E6" s="3">
        <v>112</v>
      </c>
      <c r="I6" s="9" t="s">
        <v>151</v>
      </c>
    </row>
    <row r="7" spans="1:9" x14ac:dyDescent="0.25">
      <c r="I7" s="5" t="s">
        <v>154</v>
      </c>
    </row>
    <row r="8" spans="1:9" x14ac:dyDescent="0.25">
      <c r="I8" s="5" t="s">
        <v>147</v>
      </c>
    </row>
    <row r="9" spans="1:9" x14ac:dyDescent="0.25">
      <c r="I9" s="5" t="s">
        <v>117</v>
      </c>
    </row>
    <row r="11" spans="1:9" x14ac:dyDescent="0.25">
      <c r="I11" s="9" t="s">
        <v>146</v>
      </c>
    </row>
    <row r="12" spans="1:9" x14ac:dyDescent="0.25">
      <c r="I12" s="5" t="s">
        <v>158</v>
      </c>
    </row>
    <row r="13" spans="1:9" x14ac:dyDescent="0.25">
      <c r="I13" s="5" t="s">
        <v>159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Formeln</vt:lpstr>
      <vt:lpstr>Bezüge</vt:lpstr>
      <vt:lpstr>Listen&amp;Fkt</vt:lpstr>
      <vt:lpstr>Datentypen</vt:lpstr>
      <vt:lpstr>SUMMEWENN</vt:lpstr>
      <vt:lpstr>SVERWEIS</vt:lpstr>
      <vt:lpstr>Format</vt:lpstr>
      <vt:lpstr>Diagramme</vt:lpstr>
    </vt:vector>
  </TitlesOfParts>
  <Company>noesis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Vogt</dc:creator>
  <cp:lastModifiedBy>MetricsDefinition</cp:lastModifiedBy>
  <dcterms:created xsi:type="dcterms:W3CDTF">2012-03-01T00:43:55Z</dcterms:created>
  <dcterms:modified xsi:type="dcterms:W3CDTF">2016-03-09T19:54:18Z</dcterms:modified>
</cp:coreProperties>
</file>